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Bloso\2021-2024\"/>
    </mc:Choice>
  </mc:AlternateContent>
  <xr:revisionPtr revIDLastSave="0" documentId="13_ncr:1_{A5CD1257-9A3E-423C-9B7D-B4C3034F6836}" xr6:coauthVersionLast="47" xr6:coauthVersionMax="47" xr10:uidLastSave="{00000000-0000-0000-0000-000000000000}"/>
  <bookViews>
    <workbookView xWindow="-108" yWindow="-108" windowWidth="23256" windowHeight="12456" firstSheet="5" activeTab="20" xr2:uid="{745015A0-78A0-44F9-AA17-C4D6332A541F}"/>
  </bookViews>
  <sheets>
    <sheet name="Legende" sheetId="3" r:id="rId1"/>
    <sheet name="Boekhouding 2021" sheetId="23" r:id="rId2"/>
    <sheet name="Boekhouding 2022" sheetId="24" r:id="rId3"/>
    <sheet name="Boekhouding 2023" sheetId="25" r:id="rId4"/>
    <sheet name="Boekhouding 2024" sheetId="26" r:id="rId5"/>
    <sheet name="Algemeen" sheetId="1" r:id="rId6"/>
    <sheet name="CO" sheetId="4" r:id="rId7"/>
    <sheet name="PJ" sheetId="7" r:id="rId8"/>
    <sheet name="CJ" sheetId="5" r:id="rId9"/>
    <sheet name="CH" sheetId="6" r:id="rId10"/>
    <sheet name="LK" sheetId="2" r:id="rId11"/>
    <sheet name="LE" sheetId="8" r:id="rId12"/>
    <sheet name="SR" sheetId="9" r:id="rId13"/>
    <sheet name="TR" sheetId="10" r:id="rId14"/>
    <sheet name="ME" sheetId="11" r:id="rId15"/>
    <sheet name="IT" sheetId="12" r:id="rId16"/>
    <sheet name="RE" sheetId="13" r:id="rId17"/>
    <sheet name="GS" sheetId="14" r:id="rId18"/>
    <sheet name="FI" sheetId="15" r:id="rId19"/>
    <sheet name="PA" sheetId="16" r:id="rId20"/>
    <sheet name="JS" sheetId="17" r:id="rId21"/>
    <sheet name="SK" sheetId="21" r:id="rId22"/>
    <sheet name="PR" sheetId="28" r:id="rId23"/>
    <sheet name="TS" sheetId="20" r:id="rId24"/>
    <sheet name="DA" sheetId="27" r:id="rId25"/>
    <sheet name="AB" sheetId="22" r:id="rId26"/>
    <sheet name="LP" sheetId="18" r:id="rId27"/>
    <sheet name="IP" sheetId="19" r:id="rId28"/>
  </sheets>
  <definedNames>
    <definedName name="_xlnm.Print_Area" localSheetId="3">'Boekhouding 2023'!$A$1:$H$253</definedName>
    <definedName name="Print_Area" localSheetId="24">DA!$A$1:$K$22</definedName>
    <definedName name="Print_Area" localSheetId="27">IP!$A$1:$Q$25</definedName>
    <definedName name="Print_Area" localSheetId="20">JS!$A$1:$Q$22</definedName>
    <definedName name="Print_Area" localSheetId="22">PR!$A$1:$K$20</definedName>
    <definedName name="Print_Area" localSheetId="21">SK!$A$1:$Q$30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 i="1" l="1"/>
  <c r="M22" i="1"/>
  <c r="M23" i="1"/>
  <c r="L23" i="1"/>
  <c r="L22" i="1"/>
  <c r="L21" i="1"/>
  <c r="M14" i="1"/>
  <c r="L14" i="1"/>
  <c r="K8" i="1"/>
  <c r="K23" i="1"/>
  <c r="J23" i="1"/>
  <c r="K22" i="1"/>
  <c r="J22" i="1"/>
  <c r="K28" i="1"/>
  <c r="J28" i="1"/>
  <c r="J27" i="1"/>
  <c r="J17" i="1"/>
  <c r="J16" i="1"/>
  <c r="J15" i="1"/>
  <c r="J14" i="1"/>
  <c r="J13" i="1"/>
  <c r="J12" i="1"/>
  <c r="J10" i="1"/>
  <c r="J11" i="1"/>
  <c r="J9" i="1"/>
  <c r="J8" i="1"/>
  <c r="J7" i="1"/>
  <c r="D4" i="26"/>
  <c r="C163" i="26"/>
  <c r="C197" i="26"/>
  <c r="C236" i="26"/>
  <c r="AD16" i="20"/>
  <c r="K11" i="12"/>
  <c r="K23" i="4"/>
  <c r="W28" i="20"/>
  <c r="X28" i="20"/>
  <c r="Y28" i="20"/>
  <c r="Z28" i="20"/>
  <c r="AA28" i="20"/>
  <c r="AB28" i="20"/>
  <c r="AC28" i="20"/>
  <c r="Q26" i="1"/>
  <c r="Q25" i="1"/>
  <c r="AE42" i="22"/>
  <c r="AE43" i="22"/>
  <c r="AE44" i="22"/>
  <c r="AE45" i="22"/>
  <c r="AD43" i="22"/>
  <c r="AD44" i="22"/>
  <c r="AD45" i="22"/>
  <c r="AD42" i="22"/>
  <c r="AE33" i="22"/>
  <c r="AE34" i="22"/>
  <c r="AE35" i="22"/>
  <c r="AE36" i="22"/>
  <c r="AE37" i="22"/>
  <c r="AE38" i="22"/>
  <c r="AE39" i="22"/>
  <c r="AD34" i="22"/>
  <c r="AD35" i="22"/>
  <c r="AD36" i="22"/>
  <c r="AD37" i="22"/>
  <c r="AD38" i="22"/>
  <c r="AD39" i="22"/>
  <c r="AD33" i="22"/>
  <c r="AE24" i="22"/>
  <c r="AE25" i="22"/>
  <c r="AE26" i="22"/>
  <c r="AE27" i="22"/>
  <c r="AE28" i="22"/>
  <c r="AE29" i="22"/>
  <c r="AE30" i="22"/>
  <c r="AE31" i="22"/>
  <c r="AD25" i="22"/>
  <c r="AD26" i="22"/>
  <c r="AD27" i="22"/>
  <c r="AD28" i="22"/>
  <c r="AD29" i="22"/>
  <c r="AD30" i="22"/>
  <c r="AD31" i="22"/>
  <c r="AD24" i="22"/>
  <c r="AE14" i="22"/>
  <c r="AE15" i="22"/>
  <c r="AE16" i="22"/>
  <c r="AE17" i="22"/>
  <c r="AE18" i="22"/>
  <c r="AE19" i="22"/>
  <c r="AE20" i="22"/>
  <c r="AE21" i="22"/>
  <c r="AE22" i="22"/>
  <c r="AD15" i="22"/>
  <c r="AD16" i="22"/>
  <c r="AD17" i="22"/>
  <c r="AD18" i="22"/>
  <c r="AD19" i="22"/>
  <c r="AD20" i="22"/>
  <c r="AD21" i="22"/>
  <c r="AD22" i="22"/>
  <c r="AD14" i="22"/>
  <c r="AE12" i="22"/>
  <c r="AD12" i="22"/>
  <c r="AE7" i="22"/>
  <c r="AE8" i="22"/>
  <c r="AE9" i="22"/>
  <c r="AE10" i="22"/>
  <c r="AD8" i="22"/>
  <c r="AD9" i="22"/>
  <c r="AD10" i="22"/>
  <c r="AD7" i="22"/>
  <c r="AE54" i="20"/>
  <c r="AE55" i="20"/>
  <c r="AE56" i="20"/>
  <c r="AE57" i="20"/>
  <c r="AE58" i="20"/>
  <c r="AE59" i="20"/>
  <c r="AD55" i="20"/>
  <c r="AD56" i="20"/>
  <c r="AD57" i="20"/>
  <c r="AD58" i="20"/>
  <c r="AD59" i="20"/>
  <c r="AD54" i="20"/>
  <c r="AE51" i="20"/>
  <c r="AD51" i="20"/>
  <c r="AE41" i="20"/>
  <c r="AE42" i="20"/>
  <c r="AE43" i="20"/>
  <c r="AE44" i="20"/>
  <c r="AE45" i="20"/>
  <c r="AE46" i="20"/>
  <c r="AE47" i="20"/>
  <c r="AE48" i="20"/>
  <c r="AE49" i="20"/>
  <c r="AD42" i="20"/>
  <c r="AD43" i="20"/>
  <c r="AD44" i="20"/>
  <c r="AD45" i="20"/>
  <c r="AD46" i="20"/>
  <c r="AD47" i="20"/>
  <c r="AD48" i="20"/>
  <c r="AD49" i="20"/>
  <c r="AD41" i="20"/>
  <c r="AE29" i="20"/>
  <c r="AE30" i="20"/>
  <c r="AE31" i="20"/>
  <c r="AE32" i="20"/>
  <c r="AE33" i="20"/>
  <c r="AE34" i="20"/>
  <c r="AE35" i="20"/>
  <c r="AE36" i="20"/>
  <c r="AE37" i="20"/>
  <c r="AE38" i="20"/>
  <c r="AE39" i="20"/>
  <c r="AD30" i="20"/>
  <c r="AD31" i="20"/>
  <c r="AD32" i="20"/>
  <c r="AD34" i="20"/>
  <c r="AD35" i="20"/>
  <c r="AD36" i="20"/>
  <c r="AD37" i="20"/>
  <c r="AD38" i="20"/>
  <c r="AD39" i="20"/>
  <c r="AD29" i="20"/>
  <c r="AE20" i="20"/>
  <c r="AE21" i="20"/>
  <c r="AE22" i="20"/>
  <c r="AE23" i="20"/>
  <c r="AE24" i="20"/>
  <c r="AE25" i="20"/>
  <c r="AE26" i="20"/>
  <c r="AD21" i="20"/>
  <c r="AD22" i="20"/>
  <c r="AD23" i="20"/>
  <c r="AD24" i="20"/>
  <c r="AD25" i="20"/>
  <c r="AD26" i="20"/>
  <c r="AD20" i="20"/>
  <c r="AE7" i="20"/>
  <c r="AE8" i="20"/>
  <c r="AE9" i="20"/>
  <c r="AE10" i="20"/>
  <c r="AE11" i="20"/>
  <c r="AE12" i="20"/>
  <c r="AE13" i="20"/>
  <c r="AE14" i="20"/>
  <c r="AE15" i="20"/>
  <c r="AE16" i="20"/>
  <c r="AE17" i="20"/>
  <c r="AE18" i="20"/>
  <c r="AD8" i="20"/>
  <c r="AD9" i="20"/>
  <c r="AD10" i="20"/>
  <c r="AD11" i="20"/>
  <c r="AD12" i="20"/>
  <c r="AD13" i="20"/>
  <c r="AD14" i="20"/>
  <c r="AD15" i="20"/>
  <c r="AD17" i="20"/>
  <c r="AD18" i="20"/>
  <c r="AD7" i="20"/>
  <c r="S11" i="27"/>
  <c r="R11" i="27"/>
  <c r="S8" i="27"/>
  <c r="R8" i="27"/>
  <c r="AE23" i="21"/>
  <c r="AE24" i="21"/>
  <c r="AE25" i="21"/>
  <c r="AE26" i="21"/>
  <c r="AE27" i="21"/>
  <c r="AE28" i="21"/>
  <c r="AE29" i="21"/>
  <c r="AD24" i="21"/>
  <c r="AD25" i="21"/>
  <c r="AD26" i="21"/>
  <c r="AD27" i="21"/>
  <c r="AD28" i="21"/>
  <c r="AD29" i="21"/>
  <c r="AD23" i="21"/>
  <c r="W22" i="21"/>
  <c r="AE15" i="21"/>
  <c r="AE16" i="21"/>
  <c r="AE17" i="21"/>
  <c r="AE18" i="21"/>
  <c r="AE19" i="21"/>
  <c r="AE20" i="21"/>
  <c r="AD16" i="21"/>
  <c r="AD17" i="21"/>
  <c r="AD18" i="21"/>
  <c r="AD19" i="21"/>
  <c r="AD20" i="21"/>
  <c r="AD15" i="21"/>
  <c r="AE12" i="21"/>
  <c r="AD12" i="21"/>
  <c r="AE7" i="21"/>
  <c r="AD7" i="21"/>
  <c r="AE13" i="17"/>
  <c r="AD13" i="17"/>
  <c r="AE18" i="17"/>
  <c r="AE19" i="17"/>
  <c r="AE20" i="17"/>
  <c r="AE21" i="17"/>
  <c r="AE22" i="17"/>
  <c r="AD19" i="17"/>
  <c r="AD20" i="17"/>
  <c r="AD21" i="17"/>
  <c r="AD22" i="17"/>
  <c r="AD18" i="17"/>
  <c r="AE8" i="17"/>
  <c r="AD8" i="17"/>
  <c r="AE14" i="16"/>
  <c r="AE15" i="16"/>
  <c r="AD15" i="16"/>
  <c r="AD14" i="16"/>
  <c r="AE12" i="16"/>
  <c r="AD12" i="16"/>
  <c r="AD8" i="16"/>
  <c r="AE12" i="15"/>
  <c r="AE13" i="15"/>
  <c r="AE14" i="15"/>
  <c r="AE15" i="15"/>
  <c r="AD13" i="15"/>
  <c r="AD14" i="15"/>
  <c r="AD15" i="15"/>
  <c r="AD12" i="15"/>
  <c r="AE7" i="15"/>
  <c r="AE8" i="15"/>
  <c r="AE9" i="15"/>
  <c r="AE10" i="15"/>
  <c r="AD8" i="15"/>
  <c r="AD9" i="15"/>
  <c r="AD10" i="15"/>
  <c r="AD7" i="15"/>
  <c r="AE14" i="14"/>
  <c r="AD14" i="14"/>
  <c r="AE11" i="14"/>
  <c r="AD11" i="14"/>
  <c r="AE7" i="14"/>
  <c r="AD7" i="14"/>
  <c r="AE13" i="13"/>
  <c r="AE14" i="13"/>
  <c r="AE15" i="13"/>
  <c r="AE16" i="13"/>
  <c r="AE17" i="13"/>
  <c r="AD14" i="13"/>
  <c r="AD15" i="13"/>
  <c r="AD16" i="13"/>
  <c r="AD17" i="13"/>
  <c r="AD13" i="13"/>
  <c r="AE10" i="13"/>
  <c r="AD10" i="13"/>
  <c r="AE7" i="13"/>
  <c r="AD7" i="13"/>
  <c r="AE12" i="12"/>
  <c r="AE13" i="12"/>
  <c r="AE14" i="12"/>
  <c r="AE15" i="12"/>
  <c r="AD13" i="12"/>
  <c r="AD14" i="12"/>
  <c r="AD15" i="12"/>
  <c r="AD12" i="12"/>
  <c r="AE7" i="12"/>
  <c r="AE8" i="12"/>
  <c r="AE9" i="12"/>
  <c r="AE10" i="12"/>
  <c r="AD8" i="12"/>
  <c r="AD9" i="12"/>
  <c r="AD10" i="12"/>
  <c r="AD7" i="12"/>
  <c r="AE18" i="11"/>
  <c r="AD18" i="11"/>
  <c r="AE13" i="11"/>
  <c r="AE16" i="11"/>
  <c r="AD16" i="11"/>
  <c r="AD13" i="11"/>
  <c r="AE9" i="11"/>
  <c r="AE10" i="11"/>
  <c r="AD10" i="11"/>
  <c r="AD9" i="11"/>
  <c r="AE22" i="10"/>
  <c r="AE23" i="10"/>
  <c r="AE24" i="10"/>
  <c r="AE25" i="10"/>
  <c r="AD23" i="10"/>
  <c r="AD24" i="10"/>
  <c r="AD25" i="10"/>
  <c r="AD22" i="10"/>
  <c r="AE19" i="10"/>
  <c r="AD19" i="10"/>
  <c r="AE7" i="10"/>
  <c r="AE8" i="10"/>
  <c r="AE9" i="10"/>
  <c r="AE10" i="10"/>
  <c r="AD8" i="10"/>
  <c r="AD9" i="10"/>
  <c r="AD10" i="10"/>
  <c r="AD7" i="10"/>
  <c r="AE17" i="9"/>
  <c r="AE18" i="9"/>
  <c r="AD18" i="9"/>
  <c r="AD17" i="9"/>
  <c r="AE14" i="9"/>
  <c r="AD14" i="9"/>
  <c r="AE7" i="9"/>
  <c r="AE8" i="9"/>
  <c r="AE9" i="9"/>
  <c r="AE10" i="9"/>
  <c r="AD8" i="9"/>
  <c r="AD9" i="9"/>
  <c r="AD10" i="9"/>
  <c r="AD7" i="9"/>
  <c r="AE22" i="8"/>
  <c r="AD22" i="8"/>
  <c r="AE14" i="8"/>
  <c r="AE15" i="8"/>
  <c r="AE16" i="8"/>
  <c r="AE17" i="8"/>
  <c r="AE18" i="8"/>
  <c r="AD15" i="8"/>
  <c r="AD16" i="8"/>
  <c r="AD17" i="8"/>
  <c r="AD18" i="8"/>
  <c r="AD14" i="8"/>
  <c r="AE10" i="8"/>
  <c r="AE11" i="8"/>
  <c r="AE12" i="8"/>
  <c r="AD11" i="8"/>
  <c r="AD12" i="8"/>
  <c r="AD10" i="8"/>
  <c r="AE7" i="8"/>
  <c r="AE8" i="8"/>
  <c r="AD8" i="8"/>
  <c r="AD7" i="8"/>
  <c r="AE17" i="2"/>
  <c r="AD17" i="2"/>
  <c r="AE12" i="2"/>
  <c r="AE13" i="2"/>
  <c r="AE14" i="2"/>
  <c r="AE15" i="2"/>
  <c r="AD13" i="2"/>
  <c r="AD14" i="2"/>
  <c r="AD15" i="2"/>
  <c r="AD12" i="2"/>
  <c r="AE7" i="2"/>
  <c r="AE8" i="2"/>
  <c r="AE9" i="2"/>
  <c r="AE10" i="2"/>
  <c r="AD8" i="2"/>
  <c r="AD9" i="2"/>
  <c r="AD10" i="2"/>
  <c r="AD7" i="2"/>
  <c r="AE12" i="6"/>
  <c r="AD12" i="6"/>
  <c r="AE7" i="6"/>
  <c r="AD7" i="6"/>
  <c r="AE10" i="5"/>
  <c r="AD10" i="5"/>
  <c r="AE7" i="5"/>
  <c r="AD7" i="5"/>
  <c r="AE23" i="7"/>
  <c r="AE24" i="7"/>
  <c r="AE25" i="7"/>
  <c r="AD24" i="7"/>
  <c r="AD25" i="7"/>
  <c r="AD23" i="7"/>
  <c r="AE20" i="7"/>
  <c r="AD20" i="7"/>
  <c r="AE17" i="7"/>
  <c r="AD17" i="7"/>
  <c r="AE13" i="7"/>
  <c r="AE14" i="7"/>
  <c r="AD14" i="7"/>
  <c r="AD13" i="7"/>
  <c r="AE8" i="7"/>
  <c r="AD8" i="7"/>
  <c r="AE29" i="4"/>
  <c r="AD29" i="4"/>
  <c r="AE23" i="4"/>
  <c r="AE24" i="4"/>
  <c r="AE25" i="4"/>
  <c r="AD24" i="4"/>
  <c r="AD25" i="4"/>
  <c r="AD23" i="4"/>
  <c r="AE21" i="4"/>
  <c r="AD21" i="4"/>
  <c r="AE14" i="4"/>
  <c r="AD14" i="4"/>
  <c r="AE12" i="4"/>
  <c r="AD12" i="4"/>
  <c r="AE7" i="4"/>
  <c r="AE8" i="4"/>
  <c r="AD8" i="4"/>
  <c r="AD7" i="4"/>
  <c r="F122" i="26"/>
  <c r="G122" i="26"/>
  <c r="H122" i="26"/>
  <c r="W39" i="20"/>
  <c r="V39" i="20"/>
  <c r="F197" i="26"/>
  <c r="G197" i="26"/>
  <c r="D197" i="26"/>
  <c r="H208" i="26"/>
  <c r="E208" i="26"/>
  <c r="D247" i="25"/>
  <c r="AD33" i="20" l="1"/>
  <c r="AD28" i="20" s="1"/>
  <c r="AE28" i="20"/>
  <c r="AD50" i="20"/>
  <c r="AE50" i="20"/>
  <c r="AC52" i="20"/>
  <c r="AB52" i="20"/>
  <c r="U52" i="20"/>
  <c r="V52" i="20"/>
  <c r="W52" i="20"/>
  <c r="T52" i="20"/>
  <c r="C34" i="25"/>
  <c r="D207" i="25"/>
  <c r="E187" i="25"/>
  <c r="D109" i="25" l="1"/>
  <c r="C109" i="25"/>
  <c r="C159" i="25"/>
  <c r="P20" i="28" s="1"/>
  <c r="H207" i="25"/>
  <c r="H205" i="25" s="1"/>
  <c r="F205" i="25"/>
  <c r="G205" i="25"/>
  <c r="D205" i="25"/>
  <c r="C205" i="25"/>
  <c r="E207" i="25"/>
  <c r="E205" i="25" s="1"/>
  <c r="G205" i="26"/>
  <c r="W36" i="20" s="1"/>
  <c r="G200" i="26"/>
  <c r="G209" i="26"/>
  <c r="S27" i="28"/>
  <c r="S28" i="28"/>
  <c r="R28" i="28"/>
  <c r="R27" i="28"/>
  <c r="S19" i="28"/>
  <c r="S20" i="28"/>
  <c r="S21" i="28"/>
  <c r="R20" i="28"/>
  <c r="R21" i="28"/>
  <c r="R19" i="28"/>
  <c r="S14" i="28"/>
  <c r="S15" i="28"/>
  <c r="S16" i="28"/>
  <c r="S17" i="28"/>
  <c r="R15" i="28"/>
  <c r="R16" i="28"/>
  <c r="R17" i="28"/>
  <c r="R14" i="28"/>
  <c r="S8" i="28"/>
  <c r="S9" i="28"/>
  <c r="S10" i="28"/>
  <c r="S11" i="28"/>
  <c r="S12" i="28"/>
  <c r="R9" i="28"/>
  <c r="R10" i="28"/>
  <c r="R11" i="28"/>
  <c r="R12" i="28"/>
  <c r="R8" i="28"/>
  <c r="Q27" i="28"/>
  <c r="Q28" i="28"/>
  <c r="P28" i="28"/>
  <c r="P27" i="28"/>
  <c r="Q19" i="28"/>
  <c r="Q20" i="28"/>
  <c r="Q21" i="28"/>
  <c r="P21" i="28"/>
  <c r="P19" i="28"/>
  <c r="Q14" i="28"/>
  <c r="Q15" i="28"/>
  <c r="Q16" i="28"/>
  <c r="Q17" i="28"/>
  <c r="P15" i="28"/>
  <c r="P16" i="28"/>
  <c r="P17" i="28"/>
  <c r="P14" i="28"/>
  <c r="Q8" i="28"/>
  <c r="Q9" i="28"/>
  <c r="Q10" i="28"/>
  <c r="Q11" i="28"/>
  <c r="Q12" i="28"/>
  <c r="P9" i="28"/>
  <c r="P10" i="28"/>
  <c r="P11" i="28"/>
  <c r="P12" i="28"/>
  <c r="P8" i="28"/>
  <c r="H174" i="26"/>
  <c r="E174" i="26"/>
  <c r="H173" i="26"/>
  <c r="E173" i="26"/>
  <c r="H172" i="26"/>
  <c r="E172" i="26"/>
  <c r="H171" i="26"/>
  <c r="E171" i="26"/>
  <c r="H170" i="26"/>
  <c r="E170" i="26"/>
  <c r="H169" i="26"/>
  <c r="E169" i="26"/>
  <c r="H168" i="26"/>
  <c r="E168" i="26"/>
  <c r="H167" i="26"/>
  <c r="E167" i="26"/>
  <c r="H166" i="26"/>
  <c r="E166" i="26"/>
  <c r="H165" i="26"/>
  <c r="E165" i="26"/>
  <c r="H164" i="26"/>
  <c r="E164" i="26"/>
  <c r="H163" i="26"/>
  <c r="E163" i="26"/>
  <c r="H162" i="26"/>
  <c r="E162" i="26"/>
  <c r="H161" i="26"/>
  <c r="E161" i="26"/>
  <c r="M27" i="28"/>
  <c r="M22" i="28" s="1"/>
  <c r="M28" i="28"/>
  <c r="L28" i="28"/>
  <c r="L27" i="28"/>
  <c r="L22" i="28" s="1"/>
  <c r="M19" i="28"/>
  <c r="M18" i="28" s="1"/>
  <c r="M20" i="28"/>
  <c r="M21" i="28"/>
  <c r="L20" i="28"/>
  <c r="L21" i="28"/>
  <c r="L19" i="28"/>
  <c r="M14" i="28"/>
  <c r="M15" i="28"/>
  <c r="M16" i="28"/>
  <c r="M17" i="28"/>
  <c r="L15" i="28"/>
  <c r="L16" i="28"/>
  <c r="L17" i="28"/>
  <c r="L13" i="28" s="1"/>
  <c r="L14" i="28"/>
  <c r="M8" i="28"/>
  <c r="M9" i="28"/>
  <c r="M10" i="28"/>
  <c r="M11" i="28"/>
  <c r="M12" i="28"/>
  <c r="L9" i="28"/>
  <c r="L10" i="28"/>
  <c r="L11" i="28"/>
  <c r="L12" i="28"/>
  <c r="L8" i="28"/>
  <c r="H150" i="25"/>
  <c r="H151" i="25"/>
  <c r="H152" i="25"/>
  <c r="H153" i="25"/>
  <c r="H154" i="25"/>
  <c r="H155" i="25"/>
  <c r="H156" i="25"/>
  <c r="H157" i="25"/>
  <c r="H158" i="25"/>
  <c r="H159" i="25"/>
  <c r="H160" i="25"/>
  <c r="H161" i="25"/>
  <c r="H162" i="25"/>
  <c r="E150" i="25"/>
  <c r="E151" i="25"/>
  <c r="E152" i="25"/>
  <c r="E153" i="25"/>
  <c r="E154" i="25"/>
  <c r="E155" i="25"/>
  <c r="E156" i="25"/>
  <c r="E157" i="25"/>
  <c r="E158" i="25"/>
  <c r="E159" i="25"/>
  <c r="E160" i="25"/>
  <c r="E161" i="25"/>
  <c r="E162" i="25"/>
  <c r="N22" i="28"/>
  <c r="O22" i="28"/>
  <c r="N18" i="28"/>
  <c r="O18" i="28"/>
  <c r="N13" i="28"/>
  <c r="O13" i="28"/>
  <c r="N6" i="28"/>
  <c r="O6" i="28"/>
  <c r="C237" i="25"/>
  <c r="C231" i="25" s="1"/>
  <c r="AC20" i="20"/>
  <c r="AB33" i="20"/>
  <c r="W54" i="20"/>
  <c r="W55" i="20"/>
  <c r="W56" i="20"/>
  <c r="W57" i="20"/>
  <c r="W58" i="20"/>
  <c r="W59" i="20"/>
  <c r="V55" i="20"/>
  <c r="V56" i="20"/>
  <c r="V57" i="20"/>
  <c r="V58" i="20"/>
  <c r="V59" i="20"/>
  <c r="V54" i="20"/>
  <c r="V48" i="20"/>
  <c r="W48" i="20"/>
  <c r="V49" i="20"/>
  <c r="W49" i="20"/>
  <c r="V38" i="20"/>
  <c r="W38" i="20"/>
  <c r="AD6" i="20"/>
  <c r="AE6" i="20"/>
  <c r="V18" i="20"/>
  <c r="W18" i="20"/>
  <c r="W17" i="20"/>
  <c r="V17" i="20"/>
  <c r="W12" i="21"/>
  <c r="V12" i="21"/>
  <c r="N11" i="27"/>
  <c r="N8" i="27"/>
  <c r="E188" i="26"/>
  <c r="C176" i="26"/>
  <c r="D176" i="26"/>
  <c r="G176" i="26"/>
  <c r="F176" i="26"/>
  <c r="H188" i="26"/>
  <c r="E227" i="26"/>
  <c r="E226" i="26"/>
  <c r="D221" i="26"/>
  <c r="C221" i="26"/>
  <c r="D209" i="26"/>
  <c r="F209" i="26"/>
  <c r="C209" i="26"/>
  <c r="E158" i="26"/>
  <c r="G221" i="26"/>
  <c r="F221" i="26"/>
  <c r="H227" i="26"/>
  <c r="H226" i="26"/>
  <c r="E187" i="26"/>
  <c r="E218" i="26"/>
  <c r="E207" i="26"/>
  <c r="H225" i="26"/>
  <c r="E225" i="26"/>
  <c r="H224" i="26"/>
  <c r="E224" i="26"/>
  <c r="H223" i="26"/>
  <c r="E223" i="26"/>
  <c r="H222" i="26"/>
  <c r="E222" i="26"/>
  <c r="H218" i="26"/>
  <c r="H207" i="26"/>
  <c r="H187" i="26"/>
  <c r="AB10" i="22"/>
  <c r="AC42" i="22"/>
  <c r="AC43" i="22"/>
  <c r="AC44" i="22"/>
  <c r="AB43" i="22"/>
  <c r="AB44" i="22"/>
  <c r="AB42" i="22"/>
  <c r="AC33" i="22"/>
  <c r="AC38" i="22"/>
  <c r="AC39" i="22"/>
  <c r="AC34" i="22"/>
  <c r="AC35" i="22"/>
  <c r="AC36" i="22"/>
  <c r="AC37" i="22"/>
  <c r="AC40" i="22"/>
  <c r="AB34" i="22"/>
  <c r="AB35" i="22"/>
  <c r="AB36" i="22"/>
  <c r="AB39" i="22"/>
  <c r="AB40" i="22"/>
  <c r="AB37" i="22"/>
  <c r="AB38" i="22"/>
  <c r="AB33" i="22"/>
  <c r="AC24" i="22"/>
  <c r="AC25" i="22"/>
  <c r="AC26" i="22"/>
  <c r="AC27" i="22"/>
  <c r="AC28" i="22"/>
  <c r="AC29" i="22"/>
  <c r="AC30" i="22"/>
  <c r="AC31" i="22"/>
  <c r="AB25" i="22"/>
  <c r="AB26" i="22"/>
  <c r="AB27" i="22"/>
  <c r="AB28" i="22"/>
  <c r="AB30" i="22"/>
  <c r="AB31" i="22"/>
  <c r="AB24" i="22"/>
  <c r="AB15" i="22"/>
  <c r="AB14" i="22"/>
  <c r="AB17" i="22"/>
  <c r="AB18" i="22"/>
  <c r="AB19" i="22"/>
  <c r="AB21" i="22"/>
  <c r="AB16" i="22"/>
  <c r="AB20" i="22"/>
  <c r="AC15" i="22"/>
  <c r="AC14" i="22"/>
  <c r="AC16" i="22"/>
  <c r="AC17" i="22"/>
  <c r="AC18" i="22"/>
  <c r="AC19" i="22"/>
  <c r="AC20" i="22"/>
  <c r="AC21" i="22"/>
  <c r="AB22" i="22"/>
  <c r="AC22" i="22"/>
  <c r="AC12" i="22"/>
  <c r="AC11" i="22" s="1"/>
  <c r="AB12" i="22"/>
  <c r="AB11" i="22" s="1"/>
  <c r="AC7" i="22"/>
  <c r="AC8" i="22"/>
  <c r="AC9" i="22"/>
  <c r="AC10" i="22"/>
  <c r="AB8" i="22"/>
  <c r="AB9" i="22"/>
  <c r="AB7" i="22"/>
  <c r="X41" i="22"/>
  <c r="Y41" i="22"/>
  <c r="Z41" i="22"/>
  <c r="AA41" i="22"/>
  <c r="AD41" i="22"/>
  <c r="AE41" i="22"/>
  <c r="X32" i="22"/>
  <c r="Y32" i="22"/>
  <c r="Z32" i="22"/>
  <c r="AA32" i="22"/>
  <c r="AD32" i="22"/>
  <c r="AE32" i="22"/>
  <c r="X23" i="22"/>
  <c r="Y23" i="22"/>
  <c r="Z23" i="22"/>
  <c r="AA23" i="22"/>
  <c r="AD23" i="22"/>
  <c r="AE23" i="22"/>
  <c r="X13" i="22"/>
  <c r="Y13" i="22"/>
  <c r="Z13" i="22"/>
  <c r="AA13" i="22"/>
  <c r="AD13" i="22"/>
  <c r="AE13" i="22"/>
  <c r="X11" i="22"/>
  <c r="Y11" i="22"/>
  <c r="Y5" i="22"/>
  <c r="Z11" i="22"/>
  <c r="AA11" i="22"/>
  <c r="AD11" i="22"/>
  <c r="AE11" i="22"/>
  <c r="X6" i="22"/>
  <c r="Y6" i="22"/>
  <c r="Z6" i="22"/>
  <c r="AA6" i="22"/>
  <c r="AD6" i="22"/>
  <c r="AE6" i="22"/>
  <c r="S32" i="22"/>
  <c r="R32" i="22"/>
  <c r="AC54" i="20"/>
  <c r="AC55" i="20"/>
  <c r="AC56" i="20"/>
  <c r="AC57" i="20"/>
  <c r="AB55" i="20"/>
  <c r="AB56" i="20"/>
  <c r="AB57" i="20"/>
  <c r="AB54" i="20"/>
  <c r="AC51" i="20"/>
  <c r="AC50" i="20" s="1"/>
  <c r="AB51" i="20"/>
  <c r="AB50" i="20" s="1"/>
  <c r="AC41" i="20"/>
  <c r="AC49" i="20"/>
  <c r="AC42" i="20"/>
  <c r="AC43" i="20"/>
  <c r="AC44" i="20"/>
  <c r="AC45" i="20"/>
  <c r="AC46" i="20"/>
  <c r="AC47" i="20"/>
  <c r="AC48" i="20"/>
  <c r="AB42" i="20"/>
  <c r="AB43" i="20"/>
  <c r="AB44" i="20"/>
  <c r="AB45" i="20"/>
  <c r="AB46" i="20"/>
  <c r="AB41" i="20"/>
  <c r="AB49" i="20"/>
  <c r="AB47" i="20"/>
  <c r="AB48" i="20"/>
  <c r="AC29" i="20"/>
  <c r="AC30" i="20"/>
  <c r="AC31" i="20"/>
  <c r="AC32" i="20"/>
  <c r="AC33" i="20"/>
  <c r="AC34" i="20"/>
  <c r="AC35" i="20"/>
  <c r="AC36" i="20"/>
  <c r="AC37" i="20"/>
  <c r="AC38" i="20"/>
  <c r="AB30" i="20"/>
  <c r="AB29" i="20"/>
  <c r="AB31" i="20"/>
  <c r="AB38" i="20"/>
  <c r="AB35" i="20"/>
  <c r="AB32" i="20"/>
  <c r="AB34" i="20"/>
  <c r="AB36" i="20"/>
  <c r="AB37" i="20"/>
  <c r="AC21" i="20"/>
  <c r="AC22" i="20"/>
  <c r="AC23" i="20"/>
  <c r="AC24" i="20"/>
  <c r="AC25" i="20"/>
  <c r="AC26" i="20"/>
  <c r="AC27" i="20"/>
  <c r="AB21" i="20"/>
  <c r="AB22" i="20"/>
  <c r="AB23" i="20"/>
  <c r="AB24" i="20"/>
  <c r="AB25" i="20"/>
  <c r="AB26" i="20"/>
  <c r="AB27" i="20"/>
  <c r="AB20" i="20"/>
  <c r="AC7" i="20"/>
  <c r="AC8" i="20"/>
  <c r="AC16" i="20"/>
  <c r="AC9" i="20"/>
  <c r="AC10" i="20"/>
  <c r="AC11" i="20"/>
  <c r="AC12" i="20"/>
  <c r="AC13" i="20"/>
  <c r="AC14" i="20"/>
  <c r="AC15" i="20"/>
  <c r="AB8" i="20"/>
  <c r="AB9" i="20"/>
  <c r="AB7" i="20"/>
  <c r="AB16" i="20"/>
  <c r="AB11" i="20"/>
  <c r="AB10" i="20"/>
  <c r="AB12" i="20"/>
  <c r="AB13" i="20"/>
  <c r="AB14" i="20"/>
  <c r="AB15" i="20"/>
  <c r="X53" i="20"/>
  <c r="Z53" i="20"/>
  <c r="AA53" i="20"/>
  <c r="AD53" i="20"/>
  <c r="AE53" i="20"/>
  <c r="AE40" i="20"/>
  <c r="AD40" i="20"/>
  <c r="AD19" i="20"/>
  <c r="AE19" i="20"/>
  <c r="Q21" i="27"/>
  <c r="Q22" i="27"/>
  <c r="P22" i="27"/>
  <c r="P21" i="27"/>
  <c r="Q11" i="27"/>
  <c r="P11" i="27"/>
  <c r="Q8" i="27"/>
  <c r="P8" i="27"/>
  <c r="N20" i="27"/>
  <c r="O20" i="27"/>
  <c r="R20" i="27"/>
  <c r="S20" i="27"/>
  <c r="S5" i="27" s="1"/>
  <c r="N16" i="27"/>
  <c r="O16" i="27"/>
  <c r="P16" i="27"/>
  <c r="Q16" i="27"/>
  <c r="R16" i="27"/>
  <c r="S16" i="27"/>
  <c r="N12" i="27"/>
  <c r="O12" i="27"/>
  <c r="P12" i="27"/>
  <c r="Q12" i="27"/>
  <c r="R12" i="27"/>
  <c r="S12" i="27"/>
  <c r="O6" i="27"/>
  <c r="O5" i="27" s="1"/>
  <c r="I25" i="1" s="1"/>
  <c r="R6" i="27"/>
  <c r="R5" i="27" s="1"/>
  <c r="P25" i="1" s="1"/>
  <c r="S6" i="27"/>
  <c r="V6" i="18"/>
  <c r="V5" i="18"/>
  <c r="W6" i="18"/>
  <c r="W5" i="18"/>
  <c r="X6" i="18"/>
  <c r="X5" i="18"/>
  <c r="Y6" i="18"/>
  <c r="Y5" i="18" s="1"/>
  <c r="Z6" i="18"/>
  <c r="Z5" i="18" s="1"/>
  <c r="AA6" i="18"/>
  <c r="AA5" i="18" s="1"/>
  <c r="AB6" i="18"/>
  <c r="AB5" i="18"/>
  <c r="N23" i="1"/>
  <c r="AC6" i="18"/>
  <c r="AD6" i="18"/>
  <c r="AE6" i="18"/>
  <c r="AE5" i="18"/>
  <c r="Q23" i="1"/>
  <c r="V11" i="18"/>
  <c r="W11" i="18"/>
  <c r="X11" i="18"/>
  <c r="Y11" i="18"/>
  <c r="Z11" i="18"/>
  <c r="AA11" i="18"/>
  <c r="AB11" i="18"/>
  <c r="AC11" i="18"/>
  <c r="AD11" i="18"/>
  <c r="AE11" i="18"/>
  <c r="V18" i="18"/>
  <c r="W18" i="18"/>
  <c r="X18" i="18"/>
  <c r="Y18" i="18"/>
  <c r="Z18" i="18"/>
  <c r="AA18" i="18"/>
  <c r="AB18" i="18"/>
  <c r="AC18" i="18"/>
  <c r="AD18" i="18"/>
  <c r="AE18" i="18"/>
  <c r="AC23" i="21"/>
  <c r="AC24" i="21"/>
  <c r="AC25" i="21"/>
  <c r="AC26" i="21"/>
  <c r="AC27" i="21"/>
  <c r="AC28" i="21"/>
  <c r="AC29" i="21"/>
  <c r="AB24" i="21"/>
  <c r="AB25" i="21"/>
  <c r="AB26" i="21"/>
  <c r="AB27" i="21"/>
  <c r="AB28" i="21"/>
  <c r="AB29" i="21"/>
  <c r="AB23" i="21"/>
  <c r="AC15" i="21"/>
  <c r="AC16" i="21"/>
  <c r="AC17" i="21"/>
  <c r="AC18" i="21"/>
  <c r="AC19" i="21"/>
  <c r="AC20" i="21"/>
  <c r="AB16" i="21"/>
  <c r="AB17" i="21"/>
  <c r="AB18" i="21"/>
  <c r="AB19" i="21"/>
  <c r="AB20" i="21"/>
  <c r="AB15" i="21"/>
  <c r="AC12" i="21"/>
  <c r="AB12" i="21"/>
  <c r="AC7" i="21"/>
  <c r="AB7" i="21"/>
  <c r="AD22" i="21"/>
  <c r="AE22" i="21"/>
  <c r="AD13" i="21"/>
  <c r="AE13" i="21"/>
  <c r="X12" i="21"/>
  <c r="X6" i="21" s="1"/>
  <c r="Y12" i="21"/>
  <c r="Y6" i="21" s="1"/>
  <c r="Z12" i="21"/>
  <c r="Z6" i="21" s="1"/>
  <c r="AA12" i="21"/>
  <c r="AA6" i="21" s="1"/>
  <c r="AD6" i="21"/>
  <c r="AE6" i="21"/>
  <c r="AC8" i="17"/>
  <c r="AC6" i="17" s="1"/>
  <c r="AC13" i="17"/>
  <c r="AC10" i="17" s="1"/>
  <c r="AC18" i="17"/>
  <c r="AC19" i="17"/>
  <c r="AC20" i="17"/>
  <c r="AC21" i="17"/>
  <c r="AC22" i="17"/>
  <c r="AB19" i="17"/>
  <c r="AB20" i="17"/>
  <c r="AB21" i="17"/>
  <c r="AB22" i="17"/>
  <c r="AB18" i="17"/>
  <c r="AB13" i="17"/>
  <c r="AB10" i="17" s="1"/>
  <c r="AB8" i="17"/>
  <c r="AB6" i="17" s="1"/>
  <c r="V14" i="17"/>
  <c r="W14" i="17"/>
  <c r="X14" i="17"/>
  <c r="Y14" i="17"/>
  <c r="Z14" i="17"/>
  <c r="AA14" i="17"/>
  <c r="AB14" i="17"/>
  <c r="AC14" i="17"/>
  <c r="AD14" i="17"/>
  <c r="AE14" i="17"/>
  <c r="X17" i="17"/>
  <c r="Y17" i="17"/>
  <c r="Z17" i="17"/>
  <c r="AA17" i="17"/>
  <c r="AD17" i="17"/>
  <c r="AE17" i="17"/>
  <c r="W13" i="17"/>
  <c r="W10" i="17" s="1"/>
  <c r="X13" i="17"/>
  <c r="X10" i="17" s="1"/>
  <c r="X5" i="17" s="1"/>
  <c r="J21" i="1" s="1"/>
  <c r="Y13" i="17"/>
  <c r="Y10" i="17" s="1"/>
  <c r="Y5" i="17" s="1"/>
  <c r="K21" i="1" s="1"/>
  <c r="Z13" i="17"/>
  <c r="Z10" i="17" s="1"/>
  <c r="Z5" i="17" s="1"/>
  <c r="AA13" i="17"/>
  <c r="AA10" i="17" s="1"/>
  <c r="AA5" i="17" s="1"/>
  <c r="AE10" i="17"/>
  <c r="AD10" i="17"/>
  <c r="X6" i="17"/>
  <c r="Y6" i="17"/>
  <c r="Z6" i="17"/>
  <c r="AA6" i="17"/>
  <c r="AD6" i="17"/>
  <c r="AE6" i="17"/>
  <c r="AC14" i="16"/>
  <c r="AC15" i="16"/>
  <c r="AB15" i="16"/>
  <c r="AB14" i="16"/>
  <c r="AC8" i="16"/>
  <c r="AC6" i="16"/>
  <c r="AC12" i="16"/>
  <c r="AC10" i="16" s="1"/>
  <c r="AB12" i="16"/>
  <c r="AB10" i="16" s="1"/>
  <c r="AB8" i="16"/>
  <c r="AB6" i="16" s="1"/>
  <c r="X13" i="16"/>
  <c r="Y13" i="16"/>
  <c r="Z13" i="16"/>
  <c r="AA13" i="16"/>
  <c r="AD13" i="16"/>
  <c r="AE13" i="16"/>
  <c r="X10" i="16"/>
  <c r="Y10" i="16"/>
  <c r="Z10" i="16"/>
  <c r="AA10" i="16"/>
  <c r="AD10" i="16"/>
  <c r="AE10" i="16"/>
  <c r="X6" i="16"/>
  <c r="Y6" i="16"/>
  <c r="Y5" i="16"/>
  <c r="Z6" i="16"/>
  <c r="AA6" i="16"/>
  <c r="AD6" i="16"/>
  <c r="AE6" i="16"/>
  <c r="AC12" i="15"/>
  <c r="AC13" i="15"/>
  <c r="AC15" i="15"/>
  <c r="AB15" i="15"/>
  <c r="AB13" i="15"/>
  <c r="AB12" i="15"/>
  <c r="AC7" i="15"/>
  <c r="AC9" i="15"/>
  <c r="AC8" i="15"/>
  <c r="AC10" i="15"/>
  <c r="AB8" i="15"/>
  <c r="AB9" i="15"/>
  <c r="AB10" i="15"/>
  <c r="AB7" i="15"/>
  <c r="X11" i="15"/>
  <c r="Y11" i="15"/>
  <c r="Z11" i="15"/>
  <c r="AA11" i="15"/>
  <c r="AD11" i="15"/>
  <c r="AE11" i="15"/>
  <c r="AA5" i="15"/>
  <c r="X6" i="15"/>
  <c r="X5" i="15"/>
  <c r="Y6" i="15"/>
  <c r="Z6" i="15"/>
  <c r="AA6" i="15"/>
  <c r="AD6" i="15"/>
  <c r="AE6" i="15"/>
  <c r="AC14" i="14"/>
  <c r="AC12" i="14" s="1"/>
  <c r="AB14" i="14"/>
  <c r="AB12" i="14" s="1"/>
  <c r="AC11" i="14"/>
  <c r="AB11" i="14"/>
  <c r="AC7" i="14"/>
  <c r="AB7" i="14"/>
  <c r="V19" i="14"/>
  <c r="W19" i="14"/>
  <c r="X19" i="14"/>
  <c r="Y19" i="14"/>
  <c r="Z19" i="14"/>
  <c r="AA19" i="14"/>
  <c r="AA5" i="14"/>
  <c r="AB19" i="14"/>
  <c r="AC19" i="14"/>
  <c r="AD19" i="14"/>
  <c r="AE19" i="14"/>
  <c r="V15" i="14"/>
  <c r="W15" i="14"/>
  <c r="X15" i="14"/>
  <c r="Y15" i="14"/>
  <c r="Z15" i="14"/>
  <c r="AA15" i="14"/>
  <c r="AB15" i="14"/>
  <c r="AC15" i="14"/>
  <c r="AD15" i="14"/>
  <c r="AE15" i="14"/>
  <c r="X12" i="14"/>
  <c r="Y12" i="14"/>
  <c r="Z12" i="14"/>
  <c r="AA12" i="14"/>
  <c r="AD12" i="14"/>
  <c r="AE12" i="14"/>
  <c r="X6" i="14"/>
  <c r="Y6" i="14"/>
  <c r="Y5" i="14"/>
  <c r="Z6" i="14"/>
  <c r="AA6" i="14"/>
  <c r="AD6" i="14"/>
  <c r="AE6" i="14"/>
  <c r="AC13" i="13"/>
  <c r="AC14" i="13"/>
  <c r="AC15" i="13"/>
  <c r="AC16" i="13"/>
  <c r="AC17" i="13"/>
  <c r="AB14" i="13"/>
  <c r="AB15" i="13"/>
  <c r="AB16" i="13"/>
  <c r="AB17" i="13"/>
  <c r="AB13" i="13"/>
  <c r="AC10" i="13"/>
  <c r="AC9" i="13" s="1"/>
  <c r="AB10" i="13"/>
  <c r="AB9" i="13" s="1"/>
  <c r="AC7" i="13"/>
  <c r="AC6" i="13" s="1"/>
  <c r="AB7" i="13"/>
  <c r="AB6" i="13" s="1"/>
  <c r="X12" i="13"/>
  <c r="Y12" i="13"/>
  <c r="Z12" i="13"/>
  <c r="AA12" i="13"/>
  <c r="AD12" i="13"/>
  <c r="AE12" i="13"/>
  <c r="X9" i="13"/>
  <c r="Y9" i="13"/>
  <c r="Z9" i="13"/>
  <c r="AA9" i="13"/>
  <c r="AD9" i="13"/>
  <c r="AE9" i="13"/>
  <c r="X5" i="13"/>
  <c r="Z5" i="13"/>
  <c r="X6" i="13"/>
  <c r="Y6" i="13"/>
  <c r="Z6" i="13"/>
  <c r="AA6" i="13"/>
  <c r="AA5" i="13"/>
  <c r="AD6" i="13"/>
  <c r="AE6" i="13"/>
  <c r="AC12" i="12"/>
  <c r="AC13" i="12"/>
  <c r="AC14" i="12"/>
  <c r="AC15" i="12"/>
  <c r="AB13" i="12"/>
  <c r="AB14" i="12"/>
  <c r="AB15" i="12"/>
  <c r="AB12" i="12"/>
  <c r="AC7" i="12"/>
  <c r="AC8" i="12"/>
  <c r="AC9" i="12"/>
  <c r="AC10" i="12"/>
  <c r="AB8" i="12"/>
  <c r="AB9" i="12"/>
  <c r="AB10" i="12"/>
  <c r="AB7" i="12"/>
  <c r="X11" i="12"/>
  <c r="X5" i="12"/>
  <c r="Y11" i="12"/>
  <c r="Y5" i="12"/>
  <c r="Z11" i="12"/>
  <c r="AA11" i="12"/>
  <c r="AD11" i="12"/>
  <c r="AE11" i="12"/>
  <c r="X6" i="12"/>
  <c r="Y6" i="12"/>
  <c r="Z6" i="12"/>
  <c r="Z5" i="12"/>
  <c r="AA6" i="12"/>
  <c r="AA5" i="12"/>
  <c r="AD6" i="12"/>
  <c r="AE6" i="12"/>
  <c r="AE5" i="12" s="1"/>
  <c r="Q16" i="1" s="1"/>
  <c r="AC13" i="11"/>
  <c r="AC16" i="11"/>
  <c r="AC18" i="11"/>
  <c r="AC17" i="11" s="1"/>
  <c r="AB18" i="11"/>
  <c r="AB17" i="11" s="1"/>
  <c r="AB16" i="11"/>
  <c r="AB13" i="11"/>
  <c r="AC9" i="11"/>
  <c r="AC10" i="11"/>
  <c r="AB10" i="11"/>
  <c r="AB9" i="11"/>
  <c r="X17" i="11"/>
  <c r="Y17" i="11"/>
  <c r="Z17" i="11"/>
  <c r="AA17" i="11"/>
  <c r="AD17" i="11"/>
  <c r="AE17" i="11"/>
  <c r="X11" i="11"/>
  <c r="Y11" i="11"/>
  <c r="Y5" i="11"/>
  <c r="Z11" i="11"/>
  <c r="AA11" i="11"/>
  <c r="AD11" i="11"/>
  <c r="AE11" i="11"/>
  <c r="X6" i="11"/>
  <c r="Y6" i="11"/>
  <c r="Z6" i="11"/>
  <c r="Z5" i="11"/>
  <c r="AA6" i="11"/>
  <c r="AD6" i="11"/>
  <c r="AD5" i="11" s="1"/>
  <c r="P15" i="1" s="1"/>
  <c r="AE6" i="11"/>
  <c r="AC22" i="10"/>
  <c r="AC23" i="10"/>
  <c r="AC24" i="10"/>
  <c r="AC25" i="10"/>
  <c r="AB23" i="10"/>
  <c r="AB22" i="10"/>
  <c r="AB24" i="10"/>
  <c r="AB25" i="10"/>
  <c r="AC19" i="10"/>
  <c r="AC13" i="10" s="1"/>
  <c r="AB19" i="10"/>
  <c r="AB13" i="10" s="1"/>
  <c r="AC7" i="10"/>
  <c r="AC8" i="10"/>
  <c r="AC9" i="10"/>
  <c r="AC10" i="10"/>
  <c r="AB8" i="10"/>
  <c r="AB9" i="10"/>
  <c r="AB10" i="10"/>
  <c r="AB7" i="10"/>
  <c r="V33" i="10"/>
  <c r="W33" i="10"/>
  <c r="X33" i="10"/>
  <c r="Y33" i="10"/>
  <c r="Z33" i="10"/>
  <c r="AA33" i="10"/>
  <c r="AB33" i="10"/>
  <c r="AC33" i="10"/>
  <c r="AD33" i="10"/>
  <c r="AE33" i="10"/>
  <c r="V26" i="10"/>
  <c r="W26" i="10"/>
  <c r="X26" i="10"/>
  <c r="Y26" i="10"/>
  <c r="Z26" i="10"/>
  <c r="AA26" i="10"/>
  <c r="AB26" i="10"/>
  <c r="AC26" i="10"/>
  <c r="AD26" i="10"/>
  <c r="AE26" i="10"/>
  <c r="U26" i="10"/>
  <c r="X21" i="10"/>
  <c r="Y21" i="10"/>
  <c r="Z21" i="10"/>
  <c r="AA21" i="10"/>
  <c r="AD21" i="10"/>
  <c r="AD5" i="10" s="1"/>
  <c r="P14" i="1" s="1"/>
  <c r="AE21" i="10"/>
  <c r="X13" i="10"/>
  <c r="Y13" i="10"/>
  <c r="Z13" i="10"/>
  <c r="AA13" i="10"/>
  <c r="AD13" i="10"/>
  <c r="AE13" i="10"/>
  <c r="X6" i="10"/>
  <c r="Y6" i="10"/>
  <c r="Z6" i="10"/>
  <c r="AA6" i="10"/>
  <c r="AD6" i="10"/>
  <c r="AE6" i="10"/>
  <c r="AC17" i="9"/>
  <c r="AC18" i="9"/>
  <c r="AB18" i="9"/>
  <c r="AB17" i="9"/>
  <c r="AC14" i="9"/>
  <c r="AC11" i="9" s="1"/>
  <c r="AB14" i="9"/>
  <c r="AB11" i="9" s="1"/>
  <c r="AC7" i="9"/>
  <c r="AC8" i="9"/>
  <c r="AC9" i="9"/>
  <c r="AC10" i="9"/>
  <c r="AB8" i="9"/>
  <c r="AB9" i="9"/>
  <c r="AB10" i="9"/>
  <c r="AB7" i="9"/>
  <c r="X16" i="9"/>
  <c r="Y16" i="9"/>
  <c r="Z16" i="9"/>
  <c r="AA16" i="9"/>
  <c r="AA5" i="9"/>
  <c r="AD16" i="9"/>
  <c r="AE16" i="9"/>
  <c r="X11" i="9"/>
  <c r="Y11" i="9"/>
  <c r="Z11" i="9"/>
  <c r="AA11" i="9"/>
  <c r="AD11" i="9"/>
  <c r="AE11" i="9"/>
  <c r="X6" i="9"/>
  <c r="Y6" i="9"/>
  <c r="Z6" i="9"/>
  <c r="Z5" i="9"/>
  <c r="AA6" i="9"/>
  <c r="AD6" i="9"/>
  <c r="AE6" i="9"/>
  <c r="AC22" i="8"/>
  <c r="AC19" i="8" s="1"/>
  <c r="AB22" i="8"/>
  <c r="AB19" i="8" s="1"/>
  <c r="AC14" i="8"/>
  <c r="AC15" i="8"/>
  <c r="AC16" i="8"/>
  <c r="AC17" i="8"/>
  <c r="AC18" i="8"/>
  <c r="AB15" i="8"/>
  <c r="AB16" i="8"/>
  <c r="AB17" i="8"/>
  <c r="AB18" i="8"/>
  <c r="AB14" i="8"/>
  <c r="AC10" i="8"/>
  <c r="AC11" i="8"/>
  <c r="AC12" i="8"/>
  <c r="AB11" i="8"/>
  <c r="AB12" i="8"/>
  <c r="AB10" i="8"/>
  <c r="AC7" i="8"/>
  <c r="AC8" i="8"/>
  <c r="AB8" i="8"/>
  <c r="AB7" i="8"/>
  <c r="X19" i="8"/>
  <c r="Y19" i="8"/>
  <c r="Z19" i="8"/>
  <c r="AA19" i="8"/>
  <c r="AA5" i="8"/>
  <c r="AD19" i="8"/>
  <c r="AE19" i="8"/>
  <c r="X13" i="8"/>
  <c r="Y13" i="8"/>
  <c r="Z13" i="8"/>
  <c r="AA13" i="8"/>
  <c r="AD13" i="8"/>
  <c r="AE13" i="8"/>
  <c r="X9" i="8"/>
  <c r="Y9" i="8"/>
  <c r="Z9" i="8"/>
  <c r="AA9" i="8"/>
  <c r="AD9" i="8"/>
  <c r="AE9" i="8"/>
  <c r="Z5" i="8"/>
  <c r="X6" i="8"/>
  <c r="Y6" i="8"/>
  <c r="Z6" i="8"/>
  <c r="AA6" i="8"/>
  <c r="AD6" i="8"/>
  <c r="AE6" i="8"/>
  <c r="AC17" i="2"/>
  <c r="AC16" i="2" s="1"/>
  <c r="AB17" i="2"/>
  <c r="AB16" i="2" s="1"/>
  <c r="AC12" i="2"/>
  <c r="AC13" i="2"/>
  <c r="AC14" i="2"/>
  <c r="AC15" i="2"/>
  <c r="AB13" i="2"/>
  <c r="AB14" i="2"/>
  <c r="AB15" i="2"/>
  <c r="AB12" i="2"/>
  <c r="AC7" i="2"/>
  <c r="AC8" i="2"/>
  <c r="AC9" i="2"/>
  <c r="AC10" i="2"/>
  <c r="AB8" i="2"/>
  <c r="AB9" i="2"/>
  <c r="AB10" i="2"/>
  <c r="AB7" i="2"/>
  <c r="X16" i="2"/>
  <c r="Y16" i="2"/>
  <c r="Z16" i="2"/>
  <c r="AA16" i="2"/>
  <c r="AD16" i="2"/>
  <c r="AE16" i="2"/>
  <c r="X11" i="2"/>
  <c r="Y11" i="2"/>
  <c r="Z11" i="2"/>
  <c r="AA11" i="2"/>
  <c r="AD11" i="2"/>
  <c r="AE11" i="2"/>
  <c r="X6" i="2"/>
  <c r="Y6" i="2"/>
  <c r="Z6" i="2"/>
  <c r="AA6" i="2"/>
  <c r="AA5" i="2"/>
  <c r="AD6" i="2"/>
  <c r="AE6" i="2"/>
  <c r="AE5" i="2" s="1"/>
  <c r="Q11" i="1" s="1"/>
  <c r="AC7" i="6"/>
  <c r="AC6" i="6" s="1"/>
  <c r="AC12" i="6"/>
  <c r="AC11" i="6" s="1"/>
  <c r="AB12" i="6"/>
  <c r="AB11" i="6" s="1"/>
  <c r="AB7" i="6"/>
  <c r="AB6" i="6" s="1"/>
  <c r="X11" i="6"/>
  <c r="Y11" i="6"/>
  <c r="Z11" i="6"/>
  <c r="AA11" i="6"/>
  <c r="AD11" i="6"/>
  <c r="AE11" i="6"/>
  <c r="Z5" i="6"/>
  <c r="AA5" i="6"/>
  <c r="X6" i="6"/>
  <c r="Y6" i="6"/>
  <c r="Y5" i="6"/>
  <c r="Z6" i="6"/>
  <c r="AA6" i="6"/>
  <c r="AD6" i="6"/>
  <c r="AE6" i="6"/>
  <c r="AC10" i="5"/>
  <c r="AC9" i="5" s="1"/>
  <c r="AB10" i="5"/>
  <c r="AB9" i="5" s="1"/>
  <c r="AC7" i="5"/>
  <c r="AC6" i="5" s="1"/>
  <c r="AC5" i="5" s="1"/>
  <c r="O9" i="1" s="1"/>
  <c r="AB7" i="5"/>
  <c r="AB6" i="5" s="1"/>
  <c r="X9" i="5"/>
  <c r="Y9" i="5"/>
  <c r="Z9" i="5"/>
  <c r="AA9" i="5"/>
  <c r="AD9" i="5"/>
  <c r="AD5" i="5" s="1"/>
  <c r="P9" i="1" s="1"/>
  <c r="AE9" i="5"/>
  <c r="AE5" i="5" s="1"/>
  <c r="Q9" i="1" s="1"/>
  <c r="X6" i="5"/>
  <c r="Y6" i="5"/>
  <c r="Z6" i="5"/>
  <c r="AA6" i="5"/>
  <c r="AA5" i="5"/>
  <c r="AD6" i="5"/>
  <c r="AE6" i="5"/>
  <c r="Y5" i="5"/>
  <c r="Z5" i="5"/>
  <c r="AC23" i="7"/>
  <c r="AC24" i="7"/>
  <c r="AC25" i="7"/>
  <c r="AB24" i="7"/>
  <c r="AB25" i="7"/>
  <c r="AB23" i="7"/>
  <c r="AC19" i="7"/>
  <c r="AC17" i="7"/>
  <c r="AC20" i="7"/>
  <c r="AB20" i="7"/>
  <c r="AB19" i="7"/>
  <c r="AB17" i="7"/>
  <c r="AC13" i="7"/>
  <c r="AC14" i="7"/>
  <c r="AB14" i="7"/>
  <c r="AB13" i="7"/>
  <c r="AC8" i="7"/>
  <c r="AB8" i="7"/>
  <c r="AB6" i="7" s="1"/>
  <c r="X22" i="7"/>
  <c r="Y22" i="7"/>
  <c r="Z22" i="7"/>
  <c r="AA22" i="7"/>
  <c r="AD22" i="7"/>
  <c r="AE22" i="7"/>
  <c r="X15" i="7"/>
  <c r="Y15" i="7"/>
  <c r="Z15" i="7"/>
  <c r="AA15" i="7"/>
  <c r="AD15" i="7"/>
  <c r="AE15" i="7"/>
  <c r="X6" i="7"/>
  <c r="Y6" i="7"/>
  <c r="Z6" i="7"/>
  <c r="AA6" i="7"/>
  <c r="AD6" i="7"/>
  <c r="AE6" i="7"/>
  <c r="Z5" i="7"/>
  <c r="AA5" i="7"/>
  <c r="AC29" i="4"/>
  <c r="AC28" i="4" s="1"/>
  <c r="AB29" i="4"/>
  <c r="AB28" i="4" s="1"/>
  <c r="AD28" i="4"/>
  <c r="AE28" i="4"/>
  <c r="AC23" i="4"/>
  <c r="AC24" i="4"/>
  <c r="AC25" i="4"/>
  <c r="AB24" i="4"/>
  <c r="AB25" i="4"/>
  <c r="AB23" i="4"/>
  <c r="AD22" i="4"/>
  <c r="AE22" i="4"/>
  <c r="AC21" i="4"/>
  <c r="AC16" i="4" s="1"/>
  <c r="AB21" i="4"/>
  <c r="AB16" i="4" s="1"/>
  <c r="AD16" i="4"/>
  <c r="AE16" i="4"/>
  <c r="AC14" i="4"/>
  <c r="AC12" i="4"/>
  <c r="AC7" i="4"/>
  <c r="AC8" i="4"/>
  <c r="AB14" i="4"/>
  <c r="AB12" i="4"/>
  <c r="AD11" i="4"/>
  <c r="AE11" i="4"/>
  <c r="AB8" i="4"/>
  <c r="AB7" i="4"/>
  <c r="AD6" i="4"/>
  <c r="AE6" i="4"/>
  <c r="N24" i="1"/>
  <c r="O24" i="1"/>
  <c r="P24" i="1"/>
  <c r="Q24" i="1"/>
  <c r="U54" i="20"/>
  <c r="U55" i="20"/>
  <c r="U56" i="20"/>
  <c r="U57" i="20"/>
  <c r="T55" i="20"/>
  <c r="T56" i="20"/>
  <c r="T57" i="20"/>
  <c r="T54" i="20"/>
  <c r="Y57" i="20"/>
  <c r="Q57" i="20"/>
  <c r="P57" i="20"/>
  <c r="Y56" i="20"/>
  <c r="S53" i="20"/>
  <c r="R53" i="20"/>
  <c r="Q56" i="20"/>
  <c r="P56" i="20"/>
  <c r="Y55" i="20"/>
  <c r="Q55" i="20"/>
  <c r="P55" i="20"/>
  <c r="Y54" i="20"/>
  <c r="Q54" i="20"/>
  <c r="P54" i="20"/>
  <c r="Q53" i="20"/>
  <c r="P53" i="20"/>
  <c r="T49" i="20"/>
  <c r="U49" i="20"/>
  <c r="T38" i="20"/>
  <c r="U38" i="20"/>
  <c r="M13" i="28"/>
  <c r="M8" i="27"/>
  <c r="M11" i="27"/>
  <c r="M21" i="27"/>
  <c r="M22" i="27"/>
  <c r="L22" i="27"/>
  <c r="L21" i="27"/>
  <c r="L11" i="27"/>
  <c r="L8" i="27"/>
  <c r="D240" i="25"/>
  <c r="E243" i="25"/>
  <c r="E247" i="25"/>
  <c r="E248" i="25"/>
  <c r="E245" i="25"/>
  <c r="E242" i="25"/>
  <c r="E246" i="25"/>
  <c r="C240" i="25"/>
  <c r="H248" i="25"/>
  <c r="C208" i="25"/>
  <c r="D208" i="25"/>
  <c r="G208" i="25"/>
  <c r="F208" i="25"/>
  <c r="H212" i="25"/>
  <c r="E212" i="25"/>
  <c r="H211" i="25"/>
  <c r="E211" i="25"/>
  <c r="H210" i="25"/>
  <c r="E210" i="25"/>
  <c r="H209" i="25"/>
  <c r="E209" i="25"/>
  <c r="C195" i="25"/>
  <c r="D195" i="25"/>
  <c r="G195" i="25"/>
  <c r="F195" i="25"/>
  <c r="H204" i="25"/>
  <c r="E204" i="25"/>
  <c r="C184" i="25"/>
  <c r="D184" i="25"/>
  <c r="G184" i="25"/>
  <c r="F184" i="25"/>
  <c r="H194" i="25"/>
  <c r="E194" i="25"/>
  <c r="E253" i="25"/>
  <c r="E252" i="25"/>
  <c r="E251" i="25"/>
  <c r="E250" i="25"/>
  <c r="D249" i="25"/>
  <c r="C249" i="25"/>
  <c r="E244" i="25"/>
  <c r="E241" i="25"/>
  <c r="E239" i="25"/>
  <c r="E238" i="25"/>
  <c r="E236" i="25"/>
  <c r="E235" i="25"/>
  <c r="E234" i="25"/>
  <c r="E233" i="25"/>
  <c r="E232" i="25"/>
  <c r="D231" i="25"/>
  <c r="E230" i="25"/>
  <c r="E229" i="25"/>
  <c r="E228" i="25"/>
  <c r="E227" i="25"/>
  <c r="E226" i="25"/>
  <c r="E225" i="25"/>
  <c r="E224" i="25"/>
  <c r="E223" i="25"/>
  <c r="E222" i="25"/>
  <c r="D221" i="25"/>
  <c r="C221" i="25"/>
  <c r="E220" i="25"/>
  <c r="E219" i="25" s="1"/>
  <c r="D219" i="25"/>
  <c r="C219" i="25"/>
  <c r="E218" i="25"/>
  <c r="E217" i="25"/>
  <c r="E216" i="25"/>
  <c r="E215" i="25"/>
  <c r="D214" i="25"/>
  <c r="C214" i="25"/>
  <c r="E206" i="25"/>
  <c r="E203" i="25"/>
  <c r="E202" i="25"/>
  <c r="E201" i="25"/>
  <c r="E200" i="25"/>
  <c r="E199" i="25"/>
  <c r="E198" i="25"/>
  <c r="E197" i="25"/>
  <c r="E196" i="25"/>
  <c r="E193" i="25"/>
  <c r="E192" i="25"/>
  <c r="E191" i="25"/>
  <c r="E190" i="25"/>
  <c r="E189" i="25"/>
  <c r="E188" i="25"/>
  <c r="E186" i="25"/>
  <c r="E185" i="25"/>
  <c r="E183" i="25"/>
  <c r="E182" i="25"/>
  <c r="E181" i="25"/>
  <c r="E180" i="25"/>
  <c r="E179" i="25"/>
  <c r="E178" i="25"/>
  <c r="E177" i="25"/>
  <c r="E176" i="25"/>
  <c r="D175" i="25"/>
  <c r="C175" i="25"/>
  <c r="E174" i="25"/>
  <c r="E173" i="25"/>
  <c r="E172" i="25"/>
  <c r="E171" i="25"/>
  <c r="E170" i="25"/>
  <c r="E169" i="25"/>
  <c r="E168" i="25"/>
  <c r="E167" i="25"/>
  <c r="E166" i="25"/>
  <c r="E165" i="25"/>
  <c r="D164" i="25"/>
  <c r="C164" i="25"/>
  <c r="E149" i="25"/>
  <c r="D148" i="25"/>
  <c r="C148" i="25"/>
  <c r="E147" i="25"/>
  <c r="E146" i="25"/>
  <c r="E145" i="25"/>
  <c r="E144" i="25"/>
  <c r="D143" i="25"/>
  <c r="C143" i="25"/>
  <c r="E142" i="25"/>
  <c r="E141" i="25"/>
  <c r="E140" i="25"/>
  <c r="E139" i="25"/>
  <c r="E138" i="25"/>
  <c r="E137" i="25"/>
  <c r="E136" i="25"/>
  <c r="D135" i="25"/>
  <c r="C135" i="25"/>
  <c r="E134" i="25"/>
  <c r="E133" i="25"/>
  <c r="E132" i="25"/>
  <c r="E131" i="25"/>
  <c r="E130" i="25"/>
  <c r="E129" i="25"/>
  <c r="E128" i="25"/>
  <c r="E127" i="25"/>
  <c r="E126" i="25"/>
  <c r="E125" i="25"/>
  <c r="E124" i="25"/>
  <c r="E123" i="25"/>
  <c r="E122" i="25"/>
  <c r="E121" i="25"/>
  <c r="E120" i="25"/>
  <c r="C119" i="25"/>
  <c r="E118" i="25"/>
  <c r="C111" i="25"/>
  <c r="E117" i="25"/>
  <c r="E116" i="25"/>
  <c r="E115" i="25"/>
  <c r="E114" i="25"/>
  <c r="E113" i="25"/>
  <c r="E112" i="25"/>
  <c r="E109" i="25"/>
  <c r="E108" i="25"/>
  <c r="E107" i="25"/>
  <c r="E106" i="25"/>
  <c r="D105" i="25"/>
  <c r="C105" i="25"/>
  <c r="E104" i="25"/>
  <c r="E103" i="25"/>
  <c r="E102" i="25"/>
  <c r="E101" i="25"/>
  <c r="E100" i="25"/>
  <c r="E99" i="25"/>
  <c r="E98" i="25"/>
  <c r="D97" i="25"/>
  <c r="C97" i="25"/>
  <c r="E96" i="25"/>
  <c r="E95" i="25"/>
  <c r="E94" i="25"/>
  <c r="D93" i="25"/>
  <c r="C93" i="25"/>
  <c r="E92" i="25"/>
  <c r="E91" i="25"/>
  <c r="E90" i="25"/>
  <c r="E89" i="25"/>
  <c r="E88" i="25"/>
  <c r="E87" i="25"/>
  <c r="E86" i="25"/>
  <c r="D85" i="25"/>
  <c r="C85" i="25"/>
  <c r="E84" i="25"/>
  <c r="E83" i="25"/>
  <c r="E82" i="25"/>
  <c r="E81" i="25"/>
  <c r="E80" i="25"/>
  <c r="E79" i="25"/>
  <c r="E78" i="25"/>
  <c r="E77" i="25"/>
  <c r="D76" i="25"/>
  <c r="C76" i="25"/>
  <c r="E75" i="25"/>
  <c r="E74" i="25"/>
  <c r="E73" i="25"/>
  <c r="E72" i="25"/>
  <c r="E71" i="25"/>
  <c r="D70" i="25"/>
  <c r="C70" i="25"/>
  <c r="E69" i="25"/>
  <c r="E68" i="25"/>
  <c r="E67" i="25"/>
  <c r="E66" i="25"/>
  <c r="E65" i="25"/>
  <c r="E64" i="25"/>
  <c r="E63" i="25"/>
  <c r="E62" i="25"/>
  <c r="E61" i="25"/>
  <c r="D60" i="25"/>
  <c r="C60" i="25"/>
  <c r="E59" i="25"/>
  <c r="E58" i="25"/>
  <c r="E57" i="25"/>
  <c r="E56" i="25"/>
  <c r="E55" i="25"/>
  <c r="E54" i="25"/>
  <c r="E53" i="25"/>
  <c r="D52" i="25"/>
  <c r="C52" i="25"/>
  <c r="E51" i="25"/>
  <c r="E50" i="25"/>
  <c r="E49" i="25"/>
  <c r="E48" i="25"/>
  <c r="E47" i="25"/>
  <c r="E46" i="25"/>
  <c r="E45" i="25"/>
  <c r="E44" i="25"/>
  <c r="E43" i="25"/>
  <c r="E42" i="25"/>
  <c r="E41" i="25"/>
  <c r="D40" i="25"/>
  <c r="C40" i="25"/>
  <c r="E39" i="25"/>
  <c r="E38" i="25"/>
  <c r="E37" i="25"/>
  <c r="E36" i="25"/>
  <c r="E35" i="25"/>
  <c r="E34" i="25"/>
  <c r="E33" i="25"/>
  <c r="E32" i="25"/>
  <c r="E31" i="25"/>
  <c r="D30" i="25"/>
  <c r="C30" i="25"/>
  <c r="E29" i="25"/>
  <c r="E28" i="25"/>
  <c r="D27" i="25"/>
  <c r="C27" i="25"/>
  <c r="E26" i="25"/>
  <c r="E25" i="25"/>
  <c r="D24" i="25"/>
  <c r="C24" i="25"/>
  <c r="E23" i="25"/>
  <c r="E22" i="25"/>
  <c r="E21" i="25"/>
  <c r="E20" i="25"/>
  <c r="E19" i="25"/>
  <c r="E18" i="25"/>
  <c r="E17" i="25"/>
  <c r="E16" i="25"/>
  <c r="D15" i="25"/>
  <c r="C15" i="25"/>
  <c r="E14" i="25"/>
  <c r="E13" i="25"/>
  <c r="E12" i="25"/>
  <c r="E11" i="25"/>
  <c r="E10" i="25"/>
  <c r="E9" i="25"/>
  <c r="E8" i="25"/>
  <c r="E7" i="25"/>
  <c r="E6" i="25"/>
  <c r="D5" i="25"/>
  <c r="C5" i="25"/>
  <c r="G118" i="25"/>
  <c r="G122" i="25"/>
  <c r="H122" i="25" s="1"/>
  <c r="G129" i="25"/>
  <c r="G119" i="25" s="1"/>
  <c r="D125" i="24"/>
  <c r="D153" i="24"/>
  <c r="F153" i="24"/>
  <c r="G153" i="24"/>
  <c r="H153" i="24"/>
  <c r="C153" i="24"/>
  <c r="H164" i="24"/>
  <c r="E164" i="24"/>
  <c r="Z5" i="22"/>
  <c r="X5" i="22"/>
  <c r="AA5" i="22"/>
  <c r="AD5" i="18"/>
  <c r="P23" i="1"/>
  <c r="AC5" i="18"/>
  <c r="O23" i="1"/>
  <c r="AD5" i="17"/>
  <c r="P21" i="1"/>
  <c r="AE5" i="17"/>
  <c r="Q21" i="1" s="1"/>
  <c r="AE5" i="16"/>
  <c r="Q20" i="1" s="1"/>
  <c r="AA5" i="16"/>
  <c r="Z5" i="16"/>
  <c r="X5" i="16"/>
  <c r="AE5" i="15"/>
  <c r="Q19" i="1" s="1"/>
  <c r="Z5" i="15"/>
  <c r="Y5" i="15"/>
  <c r="AE5" i="14"/>
  <c r="Q18" i="1" s="1"/>
  <c r="AD5" i="14"/>
  <c r="P18" i="1" s="1"/>
  <c r="Z5" i="14"/>
  <c r="X5" i="14"/>
  <c r="Y5" i="13"/>
  <c r="AD5" i="13"/>
  <c r="P17" i="1" s="1"/>
  <c r="AA5" i="11"/>
  <c r="X5" i="11"/>
  <c r="Z5" i="10"/>
  <c r="X5" i="10"/>
  <c r="AA5" i="10"/>
  <c r="Y5" i="10"/>
  <c r="X5" i="9"/>
  <c r="Y5" i="9"/>
  <c r="Y5" i="8"/>
  <c r="X5" i="8"/>
  <c r="X5" i="2"/>
  <c r="Z5" i="2"/>
  <c r="Y5" i="2"/>
  <c r="X5" i="6"/>
  <c r="X5" i="5"/>
  <c r="Y5" i="7"/>
  <c r="X5" i="7"/>
  <c r="E24" i="25"/>
  <c r="D111" i="25"/>
  <c r="D119" i="25"/>
  <c r="D205" i="24"/>
  <c r="H253" i="25"/>
  <c r="H252" i="25"/>
  <c r="H251" i="25"/>
  <c r="H250" i="25"/>
  <c r="G249" i="25"/>
  <c r="F249" i="25"/>
  <c r="H247" i="25"/>
  <c r="G246" i="25"/>
  <c r="G240" i="25" s="1"/>
  <c r="F246" i="25"/>
  <c r="F240" i="25" s="1"/>
  <c r="H245" i="25"/>
  <c r="H244" i="25"/>
  <c r="H243" i="25"/>
  <c r="H242" i="25"/>
  <c r="H241" i="25"/>
  <c r="H239" i="25"/>
  <c r="H238" i="25"/>
  <c r="H237" i="25"/>
  <c r="H236" i="25"/>
  <c r="H235" i="25"/>
  <c r="H234" i="25"/>
  <c r="H233" i="25"/>
  <c r="H232" i="25"/>
  <c r="G231" i="25"/>
  <c r="F231" i="25"/>
  <c r="H230" i="25"/>
  <c r="H229" i="25"/>
  <c r="H228" i="25"/>
  <c r="H227" i="25"/>
  <c r="H226" i="25"/>
  <c r="H225" i="25"/>
  <c r="H224" i="25"/>
  <c r="H223" i="25"/>
  <c r="H222" i="25"/>
  <c r="G221" i="25"/>
  <c r="F221" i="25"/>
  <c r="H220" i="25"/>
  <c r="H219" i="25" s="1"/>
  <c r="G219" i="25"/>
  <c r="F219" i="25"/>
  <c r="H218" i="25"/>
  <c r="H217" i="25"/>
  <c r="H216" i="25"/>
  <c r="H215" i="25"/>
  <c r="G214" i="25"/>
  <c r="F214" i="25"/>
  <c r="H206" i="25"/>
  <c r="H203" i="25"/>
  <c r="H202" i="25"/>
  <c r="H201" i="25"/>
  <c r="H200" i="25"/>
  <c r="H199" i="25"/>
  <c r="H198" i="25"/>
  <c r="H197" i="25"/>
  <c r="H196" i="25"/>
  <c r="H193" i="25"/>
  <c r="H192" i="25"/>
  <c r="H191" i="25"/>
  <c r="H190" i="25"/>
  <c r="H189" i="25"/>
  <c r="H188" i="25"/>
  <c r="H187" i="25"/>
  <c r="H186" i="25"/>
  <c r="H185" i="25"/>
  <c r="H183" i="25"/>
  <c r="H182" i="25"/>
  <c r="H181" i="25"/>
  <c r="H180" i="25"/>
  <c r="H179" i="25"/>
  <c r="H178" i="25"/>
  <c r="H177" i="25"/>
  <c r="H176" i="25"/>
  <c r="G175" i="25"/>
  <c r="F175" i="25"/>
  <c r="H174" i="25"/>
  <c r="H173" i="25"/>
  <c r="H172" i="25"/>
  <c r="H171" i="25"/>
  <c r="H170" i="25"/>
  <c r="H169" i="25"/>
  <c r="H168" i="25"/>
  <c r="H167" i="25"/>
  <c r="H166" i="25"/>
  <c r="H165" i="25"/>
  <c r="G164" i="25"/>
  <c r="F164" i="25"/>
  <c r="H149" i="25"/>
  <c r="G148" i="25"/>
  <c r="F148" i="25"/>
  <c r="H147" i="25"/>
  <c r="H146" i="25"/>
  <c r="H145" i="25"/>
  <c r="H144" i="25"/>
  <c r="G143" i="25"/>
  <c r="F143" i="25"/>
  <c r="H142" i="25"/>
  <c r="H141" i="25"/>
  <c r="H140" i="25"/>
  <c r="H139" i="25"/>
  <c r="H138" i="25"/>
  <c r="H137" i="25"/>
  <c r="H136" i="25"/>
  <c r="G135" i="25"/>
  <c r="F135" i="25"/>
  <c r="H134" i="25"/>
  <c r="H133" i="25"/>
  <c r="H132" i="25"/>
  <c r="H131" i="25"/>
  <c r="H130" i="25"/>
  <c r="H128" i="25"/>
  <c r="H127" i="25"/>
  <c r="H126" i="25"/>
  <c r="H125" i="25"/>
  <c r="H124" i="25"/>
  <c r="H123" i="25"/>
  <c r="H121" i="25"/>
  <c r="H120" i="25"/>
  <c r="F119" i="25"/>
  <c r="H117" i="25"/>
  <c r="H116" i="25"/>
  <c r="H115" i="25"/>
  <c r="H114" i="25"/>
  <c r="H113" i="25"/>
  <c r="V13" i="17" s="1"/>
  <c r="V10" i="17" s="1"/>
  <c r="H112" i="25"/>
  <c r="G111" i="25"/>
  <c r="H109" i="25"/>
  <c r="H108" i="25"/>
  <c r="H107" i="25"/>
  <c r="H106" i="25"/>
  <c r="G105" i="25"/>
  <c r="F105" i="25"/>
  <c r="H104" i="25"/>
  <c r="H103" i="25"/>
  <c r="H102" i="25"/>
  <c r="H101" i="25"/>
  <c r="H100" i="25"/>
  <c r="H99" i="25"/>
  <c r="H98" i="25"/>
  <c r="G97" i="25"/>
  <c r="F97" i="25"/>
  <c r="H96" i="25"/>
  <c r="H95" i="25"/>
  <c r="H94" i="25"/>
  <c r="G93" i="25"/>
  <c r="F93" i="25"/>
  <c r="H92" i="25"/>
  <c r="H91" i="25"/>
  <c r="H90" i="25"/>
  <c r="H89" i="25"/>
  <c r="H88" i="25"/>
  <c r="H87" i="25"/>
  <c r="H86" i="25"/>
  <c r="G85" i="25"/>
  <c r="F85" i="25"/>
  <c r="H84" i="25"/>
  <c r="H83" i="25"/>
  <c r="H82" i="25"/>
  <c r="H81" i="25"/>
  <c r="H80" i="25"/>
  <c r="H79" i="25"/>
  <c r="H78" i="25"/>
  <c r="H77" i="25"/>
  <c r="G76" i="25"/>
  <c r="F76" i="25"/>
  <c r="H75" i="25"/>
  <c r="H74" i="25"/>
  <c r="H73" i="25"/>
  <c r="H72" i="25"/>
  <c r="H71" i="25"/>
  <c r="G70" i="25"/>
  <c r="F70" i="25"/>
  <c r="H69" i="25"/>
  <c r="H68" i="25"/>
  <c r="H67" i="25"/>
  <c r="H66" i="25"/>
  <c r="H65" i="25"/>
  <c r="H64" i="25"/>
  <c r="H63" i="25"/>
  <c r="H62" i="25"/>
  <c r="H61" i="25"/>
  <c r="G60" i="25"/>
  <c r="F60" i="25"/>
  <c r="H59" i="25"/>
  <c r="H58" i="25"/>
  <c r="H57" i="25"/>
  <c r="H56" i="25"/>
  <c r="H55" i="25"/>
  <c r="H54" i="25"/>
  <c r="H53" i="25"/>
  <c r="G52" i="25"/>
  <c r="F52" i="25"/>
  <c r="H51" i="25"/>
  <c r="H50" i="25"/>
  <c r="H49" i="25"/>
  <c r="H48" i="25"/>
  <c r="H47" i="25"/>
  <c r="H46" i="25"/>
  <c r="H45" i="25"/>
  <c r="H44" i="25"/>
  <c r="H43" i="25"/>
  <c r="H42" i="25"/>
  <c r="H41" i="25"/>
  <c r="G40" i="25"/>
  <c r="F40" i="25"/>
  <c r="H39" i="25"/>
  <c r="H38" i="25"/>
  <c r="H37" i="25"/>
  <c r="H36" i="25"/>
  <c r="H35" i="25"/>
  <c r="H34" i="25"/>
  <c r="H33" i="25"/>
  <c r="H32" i="25"/>
  <c r="H31" i="25"/>
  <c r="G30" i="25"/>
  <c r="F30" i="25"/>
  <c r="H29" i="25"/>
  <c r="H28" i="25"/>
  <c r="G27" i="25"/>
  <c r="F27" i="25"/>
  <c r="H26" i="25"/>
  <c r="H25" i="25"/>
  <c r="G24" i="25"/>
  <c r="F24" i="25"/>
  <c r="H23" i="25"/>
  <c r="H22" i="25"/>
  <c r="H21" i="25"/>
  <c r="H20" i="25"/>
  <c r="H19" i="25"/>
  <c r="H18" i="25"/>
  <c r="H17" i="25"/>
  <c r="H16" i="25"/>
  <c r="G15" i="25"/>
  <c r="F15" i="25"/>
  <c r="H14" i="25"/>
  <c r="H13" i="25"/>
  <c r="H12" i="25"/>
  <c r="H11" i="25"/>
  <c r="H10" i="25"/>
  <c r="H9" i="25"/>
  <c r="H8" i="25"/>
  <c r="H7" i="25"/>
  <c r="H6" i="25"/>
  <c r="G5" i="25"/>
  <c r="F5" i="25"/>
  <c r="G160" i="26"/>
  <c r="F160" i="26"/>
  <c r="D160" i="26"/>
  <c r="C160" i="26"/>
  <c r="H159" i="26"/>
  <c r="E159" i="26"/>
  <c r="H158" i="26"/>
  <c r="H157" i="26"/>
  <c r="E157" i="26"/>
  <c r="H156" i="26"/>
  <c r="E156" i="26"/>
  <c r="G155" i="26"/>
  <c r="F155" i="26"/>
  <c r="D155" i="26"/>
  <c r="C155" i="26"/>
  <c r="M16" i="27"/>
  <c r="L16" i="27"/>
  <c r="M12" i="27"/>
  <c r="L12" i="27"/>
  <c r="W42" i="22"/>
  <c r="W43" i="22"/>
  <c r="W44" i="22"/>
  <c r="W45" i="22"/>
  <c r="V43" i="22"/>
  <c r="V44" i="22"/>
  <c r="V45" i="22"/>
  <c r="V42" i="22"/>
  <c r="W33" i="22"/>
  <c r="W34" i="22"/>
  <c r="W35" i="22"/>
  <c r="W36" i="22"/>
  <c r="W37" i="22"/>
  <c r="W38" i="22"/>
  <c r="W39" i="22"/>
  <c r="V34" i="22"/>
  <c r="V35" i="22"/>
  <c r="V36" i="22"/>
  <c r="V37" i="22"/>
  <c r="V38" i="22"/>
  <c r="V39" i="22"/>
  <c r="V33" i="22"/>
  <c r="W24" i="22"/>
  <c r="W25" i="22"/>
  <c r="W26" i="22"/>
  <c r="W27" i="22"/>
  <c r="W28" i="22"/>
  <c r="W29" i="22"/>
  <c r="W30" i="22"/>
  <c r="W31" i="22"/>
  <c r="V25" i="22"/>
  <c r="V26" i="22"/>
  <c r="V27" i="22"/>
  <c r="V28" i="22"/>
  <c r="V29" i="22"/>
  <c r="V30" i="22"/>
  <c r="V31" i="22"/>
  <c r="V24" i="22"/>
  <c r="W14" i="22"/>
  <c r="W15" i="22"/>
  <c r="W16" i="22"/>
  <c r="W17" i="22"/>
  <c r="W18" i="22"/>
  <c r="W19" i="22"/>
  <c r="W20" i="22"/>
  <c r="W21" i="22"/>
  <c r="W22" i="22"/>
  <c r="V15" i="22"/>
  <c r="V16" i="22"/>
  <c r="V17" i="22"/>
  <c r="V18" i="22"/>
  <c r="V19" i="22"/>
  <c r="V20" i="22"/>
  <c r="V21" i="22"/>
  <c r="V22" i="22"/>
  <c r="V14" i="22"/>
  <c r="W12" i="22"/>
  <c r="W11" i="22" s="1"/>
  <c r="V12" i="22"/>
  <c r="V11" i="22" s="1"/>
  <c r="W7" i="22"/>
  <c r="W8" i="22"/>
  <c r="W9" i="22"/>
  <c r="W10" i="22"/>
  <c r="V8" i="22"/>
  <c r="V9" i="22"/>
  <c r="V10" i="22"/>
  <c r="V7" i="22"/>
  <c r="G263" i="26"/>
  <c r="F263" i="26"/>
  <c r="G255" i="26"/>
  <c r="F255" i="26"/>
  <c r="G246" i="26"/>
  <c r="F246" i="26"/>
  <c r="G236" i="26"/>
  <c r="F236" i="26"/>
  <c r="G234" i="26"/>
  <c r="F234" i="26"/>
  <c r="G229" i="26"/>
  <c r="F229" i="26"/>
  <c r="U42" i="22"/>
  <c r="U43" i="22"/>
  <c r="U44" i="22"/>
  <c r="U45" i="22"/>
  <c r="T43" i="22"/>
  <c r="T44" i="22"/>
  <c r="T41" i="22" s="1"/>
  <c r="T45" i="22"/>
  <c r="T42" i="22"/>
  <c r="U33" i="22"/>
  <c r="U34" i="22"/>
  <c r="U35" i="22"/>
  <c r="U36" i="22"/>
  <c r="U37" i="22"/>
  <c r="U39" i="22"/>
  <c r="T34" i="22"/>
  <c r="T35" i="22"/>
  <c r="T36" i="22"/>
  <c r="T37" i="22"/>
  <c r="T38" i="22"/>
  <c r="T39" i="22"/>
  <c r="T33" i="22"/>
  <c r="U24" i="22"/>
  <c r="U25" i="22"/>
  <c r="U26" i="22"/>
  <c r="U27" i="22"/>
  <c r="U28" i="22"/>
  <c r="U29" i="22"/>
  <c r="U30" i="22"/>
  <c r="U31" i="22"/>
  <c r="T25" i="22"/>
  <c r="T26" i="22"/>
  <c r="T27" i="22"/>
  <c r="T28" i="22"/>
  <c r="T29" i="22"/>
  <c r="T30" i="22"/>
  <c r="T31" i="22"/>
  <c r="T24" i="22"/>
  <c r="U14" i="22"/>
  <c r="U15" i="22"/>
  <c r="U16" i="22"/>
  <c r="U17" i="22"/>
  <c r="U18" i="22"/>
  <c r="U19" i="22"/>
  <c r="U20" i="22"/>
  <c r="U21" i="22"/>
  <c r="U22" i="22"/>
  <c r="T15" i="22"/>
  <c r="T16" i="22"/>
  <c r="T17" i="22"/>
  <c r="T18" i="22"/>
  <c r="T19" i="22"/>
  <c r="T20" i="22"/>
  <c r="T21" i="22"/>
  <c r="T22" i="22"/>
  <c r="T14" i="22"/>
  <c r="U12" i="22"/>
  <c r="U11" i="22" s="1"/>
  <c r="T12" i="22"/>
  <c r="T11" i="22" s="1"/>
  <c r="U7" i="22"/>
  <c r="U8" i="22"/>
  <c r="U9" i="22"/>
  <c r="U10" i="22"/>
  <c r="T8" i="22"/>
  <c r="T9" i="22"/>
  <c r="T10" i="22"/>
  <c r="T7" i="22"/>
  <c r="W51" i="20"/>
  <c r="W50" i="20" s="1"/>
  <c r="V51" i="20"/>
  <c r="V50" i="20" s="1"/>
  <c r="W41" i="20"/>
  <c r="W42" i="20"/>
  <c r="W43" i="20"/>
  <c r="W44" i="20"/>
  <c r="W45" i="20"/>
  <c r="W46" i="20"/>
  <c r="V42" i="20"/>
  <c r="V43" i="20"/>
  <c r="V44" i="20"/>
  <c r="V45" i="20"/>
  <c r="V46" i="20"/>
  <c r="V47" i="20"/>
  <c r="V41" i="20"/>
  <c r="W29" i="20"/>
  <c r="W30" i="20"/>
  <c r="W32" i="20"/>
  <c r="W33" i="20"/>
  <c r="W34" i="20"/>
  <c r="W35" i="20"/>
  <c r="W37" i="20"/>
  <c r="V30" i="20"/>
  <c r="V31" i="20"/>
  <c r="V32" i="20"/>
  <c r="V33" i="20"/>
  <c r="V34" i="20"/>
  <c r="V35" i="20"/>
  <c r="V36" i="20"/>
  <c r="V37" i="20"/>
  <c r="V29" i="20"/>
  <c r="W20" i="20"/>
  <c r="W21" i="20"/>
  <c r="W22" i="20"/>
  <c r="W23" i="20"/>
  <c r="W24" i="20"/>
  <c r="W25" i="20"/>
  <c r="W26" i="20"/>
  <c r="V21" i="20"/>
  <c r="V22" i="20"/>
  <c r="V23" i="20"/>
  <c r="V24" i="20"/>
  <c r="V25" i="20"/>
  <c r="V26" i="20"/>
  <c r="V20" i="20"/>
  <c r="W7" i="20"/>
  <c r="W8" i="20"/>
  <c r="W9" i="20"/>
  <c r="W10" i="20"/>
  <c r="W11" i="20"/>
  <c r="W12" i="20"/>
  <c r="W13" i="20"/>
  <c r="W14" i="20"/>
  <c r="W15" i="20"/>
  <c r="W16" i="20"/>
  <c r="V8" i="20"/>
  <c r="V9" i="20"/>
  <c r="V10" i="20"/>
  <c r="V11" i="20"/>
  <c r="V12" i="20"/>
  <c r="V13" i="20"/>
  <c r="V14" i="20"/>
  <c r="V15" i="20"/>
  <c r="V16" i="20"/>
  <c r="V7" i="20"/>
  <c r="H220" i="26"/>
  <c r="H219" i="26" s="1"/>
  <c r="E220" i="26"/>
  <c r="E219" i="26" s="1"/>
  <c r="G219" i="26"/>
  <c r="F219" i="26"/>
  <c r="D219" i="26"/>
  <c r="C219" i="26"/>
  <c r="H217" i="26"/>
  <c r="E217" i="26"/>
  <c r="E216" i="26"/>
  <c r="H215" i="26"/>
  <c r="E215" i="26"/>
  <c r="H214" i="26"/>
  <c r="E214" i="26"/>
  <c r="H213" i="26"/>
  <c r="E213" i="26"/>
  <c r="H212" i="26"/>
  <c r="E212" i="26"/>
  <c r="H211" i="26"/>
  <c r="E211" i="26"/>
  <c r="H210" i="26"/>
  <c r="E210" i="26"/>
  <c r="H206" i="26"/>
  <c r="E206" i="26"/>
  <c r="H205" i="26"/>
  <c r="E205" i="26"/>
  <c r="H204" i="26"/>
  <c r="E204" i="26"/>
  <c r="H203" i="26"/>
  <c r="E203" i="26"/>
  <c r="H202" i="26"/>
  <c r="E202" i="26"/>
  <c r="H201" i="26"/>
  <c r="E201" i="26"/>
  <c r="E200" i="26"/>
  <c r="H199" i="26"/>
  <c r="E199" i="26"/>
  <c r="H198" i="26"/>
  <c r="E198" i="26"/>
  <c r="H196" i="26"/>
  <c r="E196" i="26"/>
  <c r="H195" i="26"/>
  <c r="E195" i="26"/>
  <c r="H194" i="26"/>
  <c r="E194" i="26"/>
  <c r="H193" i="26"/>
  <c r="E193" i="26"/>
  <c r="H192" i="26"/>
  <c r="E192" i="26"/>
  <c r="H191" i="26"/>
  <c r="E191" i="26"/>
  <c r="H190" i="26"/>
  <c r="E190" i="26"/>
  <c r="G189" i="26"/>
  <c r="F189" i="26"/>
  <c r="D189" i="26"/>
  <c r="C189" i="26"/>
  <c r="H186" i="26"/>
  <c r="E186" i="26"/>
  <c r="H185" i="26"/>
  <c r="E185" i="26"/>
  <c r="H184" i="26"/>
  <c r="E184" i="26"/>
  <c r="H183" i="26"/>
  <c r="E183" i="26"/>
  <c r="H182" i="26"/>
  <c r="E182" i="26"/>
  <c r="H181" i="26"/>
  <c r="E181" i="26"/>
  <c r="H180" i="26"/>
  <c r="E180" i="26"/>
  <c r="H179" i="26"/>
  <c r="E179" i="26"/>
  <c r="H178" i="26"/>
  <c r="E178" i="26"/>
  <c r="H177" i="26"/>
  <c r="E177" i="26"/>
  <c r="U51" i="20"/>
  <c r="U50" i="20" s="1"/>
  <c r="T51" i="20"/>
  <c r="T50" i="20" s="1"/>
  <c r="U41" i="20"/>
  <c r="U42" i="20"/>
  <c r="U43" i="20"/>
  <c r="U44" i="20"/>
  <c r="U45" i="20"/>
  <c r="U46" i="20"/>
  <c r="U47" i="20"/>
  <c r="U48" i="20"/>
  <c r="T42" i="20"/>
  <c r="T43" i="20"/>
  <c r="T44" i="20"/>
  <c r="T45" i="20"/>
  <c r="T46" i="20"/>
  <c r="T47" i="20"/>
  <c r="T48" i="20"/>
  <c r="T41" i="20"/>
  <c r="U29" i="20"/>
  <c r="U30" i="20"/>
  <c r="U31" i="20"/>
  <c r="U32" i="20"/>
  <c r="U33" i="20"/>
  <c r="U34" i="20"/>
  <c r="U35" i="20"/>
  <c r="U36" i="20"/>
  <c r="U37" i="20"/>
  <c r="T30" i="20"/>
  <c r="T31" i="20"/>
  <c r="T32" i="20"/>
  <c r="T33" i="20"/>
  <c r="T34" i="20"/>
  <c r="T35" i="20"/>
  <c r="T36" i="20"/>
  <c r="T37" i="20"/>
  <c r="T29" i="20"/>
  <c r="U20" i="20"/>
  <c r="U21" i="20"/>
  <c r="U22" i="20"/>
  <c r="U23" i="20"/>
  <c r="U24" i="20"/>
  <c r="U25" i="20"/>
  <c r="U26" i="20"/>
  <c r="U27" i="20"/>
  <c r="T21" i="20"/>
  <c r="T22" i="20"/>
  <c r="T23" i="20"/>
  <c r="T24" i="20"/>
  <c r="T25" i="20"/>
  <c r="T26" i="20"/>
  <c r="T27" i="20"/>
  <c r="T20" i="20"/>
  <c r="U7" i="20"/>
  <c r="U8" i="20"/>
  <c r="U9" i="20"/>
  <c r="U10" i="20"/>
  <c r="U11" i="20"/>
  <c r="U12" i="20"/>
  <c r="U13" i="20"/>
  <c r="U14" i="20"/>
  <c r="U15" i="20"/>
  <c r="U16" i="20"/>
  <c r="T8" i="20"/>
  <c r="T9" i="20"/>
  <c r="T10" i="20"/>
  <c r="T11" i="20"/>
  <c r="T12" i="20"/>
  <c r="T13" i="20"/>
  <c r="T14" i="20"/>
  <c r="T15" i="20"/>
  <c r="T16" i="20"/>
  <c r="T7" i="20"/>
  <c r="W7" i="21"/>
  <c r="W15" i="21"/>
  <c r="W16" i="21"/>
  <c r="W17" i="21"/>
  <c r="W18" i="21"/>
  <c r="W19" i="21"/>
  <c r="W20" i="21"/>
  <c r="W23" i="21"/>
  <c r="W24" i="21"/>
  <c r="W25" i="21"/>
  <c r="W26" i="21"/>
  <c r="W27" i="21"/>
  <c r="W28" i="21"/>
  <c r="W29" i="21"/>
  <c r="V24" i="21"/>
  <c r="V25" i="21"/>
  <c r="V26" i="21"/>
  <c r="V27" i="21"/>
  <c r="V28" i="21"/>
  <c r="V29" i="21"/>
  <c r="V23" i="21"/>
  <c r="V16" i="21"/>
  <c r="V17" i="21"/>
  <c r="V18" i="21"/>
  <c r="V19" i="21"/>
  <c r="V20" i="21"/>
  <c r="V15" i="21"/>
  <c r="V7" i="21"/>
  <c r="U7" i="21"/>
  <c r="U12" i="21"/>
  <c r="U16" i="21"/>
  <c r="U17" i="21"/>
  <c r="U18" i="21"/>
  <c r="U19" i="21"/>
  <c r="U20" i="21"/>
  <c r="U23" i="21"/>
  <c r="U25" i="21"/>
  <c r="U26" i="21"/>
  <c r="U27" i="21"/>
  <c r="U28" i="21"/>
  <c r="U29" i="21"/>
  <c r="T24" i="21"/>
  <c r="T25" i="21"/>
  <c r="T26" i="21"/>
  <c r="T27" i="21"/>
  <c r="T28" i="21"/>
  <c r="T29" i="21"/>
  <c r="T23" i="21"/>
  <c r="T16" i="21"/>
  <c r="T17" i="21"/>
  <c r="T18" i="21"/>
  <c r="T19" i="21"/>
  <c r="T20" i="21"/>
  <c r="T15" i="21"/>
  <c r="T12" i="21"/>
  <c r="T7" i="21"/>
  <c r="W8" i="17"/>
  <c r="W6" i="17" s="1"/>
  <c r="W18" i="17"/>
  <c r="W19" i="17"/>
  <c r="W20" i="17"/>
  <c r="W21" i="17"/>
  <c r="W22" i="17"/>
  <c r="V19" i="17"/>
  <c r="V20" i="17"/>
  <c r="V21" i="17"/>
  <c r="V22" i="17"/>
  <c r="V18" i="17"/>
  <c r="V8" i="17"/>
  <c r="V6" i="17" s="1"/>
  <c r="U8" i="17"/>
  <c r="U6" i="17" s="1"/>
  <c r="U13" i="17"/>
  <c r="U10" i="17" s="1"/>
  <c r="U14" i="17"/>
  <c r="U18" i="17"/>
  <c r="U19" i="17"/>
  <c r="U20" i="17"/>
  <c r="U21" i="17"/>
  <c r="U22" i="17"/>
  <c r="T19" i="17"/>
  <c r="T20" i="17"/>
  <c r="T21" i="17"/>
  <c r="T18" i="17"/>
  <c r="T13" i="17"/>
  <c r="T10" i="17" s="1"/>
  <c r="T8" i="17"/>
  <c r="W8" i="16"/>
  <c r="W6" i="16" s="1"/>
  <c r="W12" i="16"/>
  <c r="W10" i="16" s="1"/>
  <c r="W14" i="16"/>
  <c r="W15" i="16"/>
  <c r="V15" i="16"/>
  <c r="V14" i="16"/>
  <c r="V12" i="16"/>
  <c r="V10" i="16" s="1"/>
  <c r="V8" i="16"/>
  <c r="V6" i="16" s="1"/>
  <c r="U8" i="16"/>
  <c r="U6" i="16" s="1"/>
  <c r="U12" i="16"/>
  <c r="U10" i="16" s="1"/>
  <c r="U14" i="16"/>
  <c r="U15" i="16"/>
  <c r="T15" i="16"/>
  <c r="T14" i="16"/>
  <c r="T13" i="16" s="1"/>
  <c r="T12" i="16"/>
  <c r="T8" i="16"/>
  <c r="W7" i="15"/>
  <c r="W8" i="15"/>
  <c r="W9" i="15"/>
  <c r="W10" i="15"/>
  <c r="W12" i="15"/>
  <c r="W13" i="15"/>
  <c r="W14" i="15"/>
  <c r="W15" i="15"/>
  <c r="V13" i="15"/>
  <c r="V14" i="15"/>
  <c r="V15" i="15"/>
  <c r="V12" i="15"/>
  <c r="V8" i="15"/>
  <c r="V9" i="15"/>
  <c r="V10" i="15"/>
  <c r="V7" i="15"/>
  <c r="U7" i="15"/>
  <c r="U8" i="15"/>
  <c r="U9" i="15"/>
  <c r="U10" i="15"/>
  <c r="U12" i="15"/>
  <c r="U13" i="15"/>
  <c r="U15" i="15"/>
  <c r="T13" i="15"/>
  <c r="T15" i="15"/>
  <c r="T12" i="15"/>
  <c r="T8" i="15"/>
  <c r="T9" i="15"/>
  <c r="T10" i="15"/>
  <c r="T7" i="15"/>
  <c r="W7" i="14"/>
  <c r="W11" i="14"/>
  <c r="W14" i="14"/>
  <c r="W12" i="14" s="1"/>
  <c r="V14" i="14"/>
  <c r="V12" i="14" s="1"/>
  <c r="V11" i="14"/>
  <c r="V7" i="14"/>
  <c r="U7" i="14"/>
  <c r="U11" i="14"/>
  <c r="U14" i="14"/>
  <c r="U12" i="14" s="1"/>
  <c r="T14" i="14"/>
  <c r="T12" i="14" s="1"/>
  <c r="T11" i="14"/>
  <c r="T6" i="14" s="1"/>
  <c r="T5" i="14" s="1"/>
  <c r="F18" i="1" s="1"/>
  <c r="T7" i="14"/>
  <c r="W7" i="13"/>
  <c r="W6" i="13" s="1"/>
  <c r="W10" i="13"/>
  <c r="W9" i="13" s="1"/>
  <c r="W13" i="13"/>
  <c r="W14" i="13"/>
  <c r="W15" i="13"/>
  <c r="W16" i="13"/>
  <c r="W17" i="13"/>
  <c r="V14" i="13"/>
  <c r="V15" i="13"/>
  <c r="V16" i="13"/>
  <c r="V17" i="13"/>
  <c r="V13" i="13"/>
  <c r="V10" i="13"/>
  <c r="V9" i="13" s="1"/>
  <c r="V7" i="13"/>
  <c r="V6" i="13" s="1"/>
  <c r="U7" i="13"/>
  <c r="U6" i="13" s="1"/>
  <c r="U10" i="13"/>
  <c r="U9" i="13" s="1"/>
  <c r="U13" i="13"/>
  <c r="U14" i="13"/>
  <c r="U15" i="13"/>
  <c r="U16" i="13"/>
  <c r="U17" i="13"/>
  <c r="T14" i="13"/>
  <c r="T15" i="13"/>
  <c r="T16" i="13"/>
  <c r="T17" i="13"/>
  <c r="T13" i="13"/>
  <c r="T10" i="13"/>
  <c r="T9" i="13" s="1"/>
  <c r="T7" i="13"/>
  <c r="T6" i="13" s="1"/>
  <c r="W7" i="12"/>
  <c r="W8" i="12"/>
  <c r="W9" i="12"/>
  <c r="W10" i="12"/>
  <c r="W12" i="12"/>
  <c r="W13" i="12"/>
  <c r="W14" i="12"/>
  <c r="W15" i="12"/>
  <c r="V13" i="12"/>
  <c r="V14" i="12"/>
  <c r="V15" i="12"/>
  <c r="V12" i="12"/>
  <c r="V8" i="12"/>
  <c r="V9" i="12"/>
  <c r="V10" i="12"/>
  <c r="V7" i="12"/>
  <c r="H91" i="26"/>
  <c r="H90" i="26"/>
  <c r="E91" i="26"/>
  <c r="E90" i="26"/>
  <c r="U7" i="12"/>
  <c r="U8" i="12"/>
  <c r="U9" i="12"/>
  <c r="U10" i="12"/>
  <c r="U12" i="12"/>
  <c r="U13" i="12"/>
  <c r="U14" i="12"/>
  <c r="U15" i="12"/>
  <c r="T13" i="12"/>
  <c r="T14" i="12"/>
  <c r="T15" i="12"/>
  <c r="T12" i="12"/>
  <c r="T8" i="12"/>
  <c r="T9" i="12"/>
  <c r="T10" i="12"/>
  <c r="T7" i="12"/>
  <c r="W9" i="11"/>
  <c r="W10" i="11"/>
  <c r="W13" i="11"/>
  <c r="W16" i="11"/>
  <c r="W18" i="11"/>
  <c r="W17" i="11" s="1"/>
  <c r="V18" i="11"/>
  <c r="V17" i="11" s="1"/>
  <c r="V16" i="11"/>
  <c r="V13" i="11"/>
  <c r="V10" i="11"/>
  <c r="V9" i="11"/>
  <c r="U9" i="11"/>
  <c r="U10" i="11"/>
  <c r="U13" i="11"/>
  <c r="U11" i="11" s="1"/>
  <c r="U16" i="11"/>
  <c r="U18" i="11"/>
  <c r="U17" i="11" s="1"/>
  <c r="T18" i="11"/>
  <c r="T16" i="11"/>
  <c r="T13" i="11"/>
  <c r="T10" i="11"/>
  <c r="T9" i="11"/>
  <c r="W7" i="10"/>
  <c r="W8" i="10"/>
  <c r="W9" i="10"/>
  <c r="W10" i="10"/>
  <c r="W19" i="10"/>
  <c r="W13" i="10" s="1"/>
  <c r="W22" i="10"/>
  <c r="W23" i="10"/>
  <c r="W24" i="10"/>
  <c r="W25" i="10"/>
  <c r="V23" i="10"/>
  <c r="V24" i="10"/>
  <c r="V25" i="10"/>
  <c r="V22" i="10"/>
  <c r="V19" i="10"/>
  <c r="V13" i="10" s="1"/>
  <c r="V8" i="10"/>
  <c r="V9" i="10"/>
  <c r="V10" i="10"/>
  <c r="V7" i="10"/>
  <c r="U7" i="10"/>
  <c r="U8" i="10"/>
  <c r="U9" i="10"/>
  <c r="U10" i="10"/>
  <c r="U19" i="10"/>
  <c r="U13" i="10" s="1"/>
  <c r="U22" i="10"/>
  <c r="U23" i="10"/>
  <c r="U24" i="10"/>
  <c r="U25" i="10"/>
  <c r="T23" i="10"/>
  <c r="T24" i="10"/>
  <c r="T25" i="10"/>
  <c r="T22" i="10"/>
  <c r="T19" i="10"/>
  <c r="T13" i="10" s="1"/>
  <c r="T8" i="10"/>
  <c r="T9" i="10"/>
  <c r="T10" i="10"/>
  <c r="T7" i="10"/>
  <c r="T26" i="10"/>
  <c r="T33" i="10"/>
  <c r="U33" i="10"/>
  <c r="W7" i="9"/>
  <c r="W8" i="9"/>
  <c r="W9" i="9"/>
  <c r="W10" i="9"/>
  <c r="W14" i="9"/>
  <c r="W11" i="9" s="1"/>
  <c r="W17" i="9"/>
  <c r="W18" i="9"/>
  <c r="V18" i="9"/>
  <c r="V17" i="9"/>
  <c r="V14" i="9"/>
  <c r="V11" i="9" s="1"/>
  <c r="V8" i="9"/>
  <c r="V9" i="9"/>
  <c r="V10" i="9"/>
  <c r="V7" i="9"/>
  <c r="H53" i="26"/>
  <c r="U7" i="9"/>
  <c r="U8" i="9"/>
  <c r="U9" i="9"/>
  <c r="U10" i="9"/>
  <c r="U14" i="9"/>
  <c r="U11" i="9" s="1"/>
  <c r="U17" i="9"/>
  <c r="U18" i="9"/>
  <c r="T18" i="9"/>
  <c r="T17" i="9"/>
  <c r="T14" i="9"/>
  <c r="T11" i="9" s="1"/>
  <c r="T8" i="9"/>
  <c r="T9" i="9"/>
  <c r="T10" i="9"/>
  <c r="T7" i="9"/>
  <c r="W7" i="8"/>
  <c r="W8" i="8"/>
  <c r="W10" i="8"/>
  <c r="W11" i="8"/>
  <c r="W12" i="8"/>
  <c r="W14" i="8"/>
  <c r="W15" i="8"/>
  <c r="W16" i="8"/>
  <c r="W17" i="8"/>
  <c r="W18" i="8"/>
  <c r="W22" i="8"/>
  <c r="W19" i="8" s="1"/>
  <c r="V22" i="8"/>
  <c r="V19" i="8" s="1"/>
  <c r="V15" i="8"/>
  <c r="V16" i="8"/>
  <c r="V17" i="8"/>
  <c r="V18" i="8"/>
  <c r="V14" i="8"/>
  <c r="V11" i="8"/>
  <c r="V12" i="8"/>
  <c r="V10" i="8"/>
  <c r="V8" i="8"/>
  <c r="V7" i="8"/>
  <c r="U7" i="8"/>
  <c r="U8" i="8"/>
  <c r="U6" i="8" s="1"/>
  <c r="U10" i="8"/>
  <c r="U11" i="8"/>
  <c r="U12" i="8"/>
  <c r="U14" i="8"/>
  <c r="U15" i="8"/>
  <c r="U16" i="8"/>
  <c r="U17" i="8"/>
  <c r="U18" i="8"/>
  <c r="U22" i="8"/>
  <c r="U19" i="8" s="1"/>
  <c r="T22" i="8"/>
  <c r="T19" i="8" s="1"/>
  <c r="T18" i="8"/>
  <c r="T17" i="8"/>
  <c r="T16" i="8"/>
  <c r="T15" i="8"/>
  <c r="T14" i="8"/>
  <c r="T12" i="8"/>
  <c r="T11" i="8"/>
  <c r="T10" i="8"/>
  <c r="T8" i="8"/>
  <c r="T7" i="8"/>
  <c r="W7" i="2"/>
  <c r="W8" i="2"/>
  <c r="W9" i="2"/>
  <c r="W10" i="2"/>
  <c r="W12" i="2"/>
  <c r="W13" i="2"/>
  <c r="W14" i="2"/>
  <c r="W15" i="2"/>
  <c r="W17" i="2"/>
  <c r="W16" i="2" s="1"/>
  <c r="V17" i="2"/>
  <c r="V16" i="2" s="1"/>
  <c r="V13" i="2"/>
  <c r="V14" i="2"/>
  <c r="V15" i="2"/>
  <c r="V12" i="2"/>
  <c r="V8" i="2"/>
  <c r="V9" i="2"/>
  <c r="V10" i="2"/>
  <c r="V7" i="2"/>
  <c r="U7" i="2"/>
  <c r="U8" i="2"/>
  <c r="U9" i="2"/>
  <c r="U10" i="2"/>
  <c r="U12" i="2"/>
  <c r="U13" i="2"/>
  <c r="U14" i="2"/>
  <c r="U15" i="2"/>
  <c r="U17" i="2"/>
  <c r="U16" i="2" s="1"/>
  <c r="T17" i="2"/>
  <c r="T16" i="2" s="1"/>
  <c r="T13" i="2"/>
  <c r="T14" i="2"/>
  <c r="T15" i="2"/>
  <c r="T12" i="2"/>
  <c r="T10" i="2"/>
  <c r="T9" i="2"/>
  <c r="T8" i="2"/>
  <c r="T7" i="2"/>
  <c r="W12" i="6"/>
  <c r="W11" i="6" s="1"/>
  <c r="W7" i="6"/>
  <c r="W6" i="6" s="1"/>
  <c r="V12" i="6"/>
  <c r="V11" i="6" s="1"/>
  <c r="V7" i="6"/>
  <c r="V6" i="6" s="1"/>
  <c r="U12" i="6"/>
  <c r="U11" i="6" s="1"/>
  <c r="U7" i="6"/>
  <c r="U6" i="6" s="1"/>
  <c r="T12" i="6"/>
  <c r="T11" i="6" s="1"/>
  <c r="T7" i="6"/>
  <c r="W7" i="5"/>
  <c r="W6" i="5" s="1"/>
  <c r="W10" i="5"/>
  <c r="W9" i="5" s="1"/>
  <c r="V10" i="5"/>
  <c r="V9" i="5" s="1"/>
  <c r="V7" i="5"/>
  <c r="V6" i="5" s="1"/>
  <c r="U7" i="5"/>
  <c r="U6" i="5" s="1"/>
  <c r="U10" i="5"/>
  <c r="U9" i="5" s="1"/>
  <c r="T10" i="5"/>
  <c r="T7" i="5"/>
  <c r="T6" i="5" s="1"/>
  <c r="W25" i="7"/>
  <c r="W24" i="7"/>
  <c r="W23" i="7"/>
  <c r="W20" i="7"/>
  <c r="W17" i="7"/>
  <c r="W14" i="7"/>
  <c r="W13" i="7"/>
  <c r="W8" i="7"/>
  <c r="V25" i="7"/>
  <c r="V24" i="7"/>
  <c r="V23" i="7"/>
  <c r="V20" i="7"/>
  <c r="V17" i="7"/>
  <c r="V14" i="7"/>
  <c r="V13" i="7"/>
  <c r="V8" i="7"/>
  <c r="U8" i="7"/>
  <c r="U13" i="7"/>
  <c r="U14" i="7"/>
  <c r="U17" i="7"/>
  <c r="U20" i="7"/>
  <c r="U15" i="7" s="1"/>
  <c r="U23" i="7"/>
  <c r="U24" i="7"/>
  <c r="U25" i="7"/>
  <c r="U22" i="7" s="1"/>
  <c r="T24" i="7"/>
  <c r="T25" i="7"/>
  <c r="T23" i="7"/>
  <c r="T20" i="7"/>
  <c r="T17" i="7"/>
  <c r="T14" i="7"/>
  <c r="T13" i="7"/>
  <c r="T8" i="7"/>
  <c r="W7" i="4"/>
  <c r="W8" i="4"/>
  <c r="W12" i="4"/>
  <c r="W14" i="4"/>
  <c r="W21" i="4"/>
  <c r="W16" i="4" s="1"/>
  <c r="W23" i="4"/>
  <c r="W24" i="4"/>
  <c r="W25" i="4"/>
  <c r="W29" i="4"/>
  <c r="W28" i="4" s="1"/>
  <c r="V29" i="4"/>
  <c r="V28" i="4" s="1"/>
  <c r="V25" i="4"/>
  <c r="V24" i="4"/>
  <c r="V23" i="4"/>
  <c r="V21" i="4"/>
  <c r="V16" i="4" s="1"/>
  <c r="H10" i="26"/>
  <c r="E10" i="26"/>
  <c r="V14" i="4"/>
  <c r="V12" i="4"/>
  <c r="V8" i="4"/>
  <c r="V7" i="4"/>
  <c r="U7" i="4"/>
  <c r="U8" i="4"/>
  <c r="U12" i="4"/>
  <c r="U14" i="4"/>
  <c r="U21" i="4"/>
  <c r="U16" i="4" s="1"/>
  <c r="U23" i="4"/>
  <c r="U24" i="4"/>
  <c r="U25" i="4"/>
  <c r="U29" i="4"/>
  <c r="U28" i="4" s="1"/>
  <c r="T21" i="4"/>
  <c r="T16" i="4" s="1"/>
  <c r="T29" i="4"/>
  <c r="T28" i="4" s="1"/>
  <c r="T25" i="4"/>
  <c r="T24" i="4"/>
  <c r="T23" i="4"/>
  <c r="T14" i="4"/>
  <c r="T12" i="4"/>
  <c r="T8" i="4"/>
  <c r="T6" i="4" s="1"/>
  <c r="T7" i="4"/>
  <c r="H267" i="26"/>
  <c r="E267" i="26"/>
  <c r="H266" i="26"/>
  <c r="E266" i="26"/>
  <c r="H265" i="26"/>
  <c r="E265" i="26"/>
  <c r="H264" i="26"/>
  <c r="E264" i="26"/>
  <c r="D263" i="26"/>
  <c r="C263" i="26"/>
  <c r="H262" i="26"/>
  <c r="E262" i="26"/>
  <c r="H261" i="26"/>
  <c r="E261" i="26"/>
  <c r="H260" i="26"/>
  <c r="E260" i="26"/>
  <c r="H259" i="26"/>
  <c r="E259" i="26"/>
  <c r="H258" i="26"/>
  <c r="E258" i="26"/>
  <c r="H257" i="26"/>
  <c r="E257" i="26"/>
  <c r="H256" i="26"/>
  <c r="E256" i="26"/>
  <c r="D255" i="26"/>
  <c r="C255" i="26"/>
  <c r="H254" i="26"/>
  <c r="E254" i="26"/>
  <c r="H253" i="26"/>
  <c r="E253" i="26"/>
  <c r="H252" i="26"/>
  <c r="E252" i="26"/>
  <c r="H251" i="26"/>
  <c r="E251" i="26"/>
  <c r="H250" i="26"/>
  <c r="E250" i="26"/>
  <c r="H249" i="26"/>
  <c r="E249" i="26"/>
  <c r="H248" i="26"/>
  <c r="E248" i="26"/>
  <c r="H247" i="26"/>
  <c r="E247" i="26"/>
  <c r="D246" i="26"/>
  <c r="C246" i="26"/>
  <c r="H245" i="26"/>
  <c r="E245" i="26"/>
  <c r="H244" i="26"/>
  <c r="E244" i="26"/>
  <c r="H243" i="26"/>
  <c r="E243" i="26"/>
  <c r="H242" i="26"/>
  <c r="E242" i="26"/>
  <c r="H241" i="26"/>
  <c r="E241" i="26"/>
  <c r="H240" i="26"/>
  <c r="E240" i="26"/>
  <c r="H239" i="26"/>
  <c r="E239" i="26"/>
  <c r="H238" i="26"/>
  <c r="E238" i="26"/>
  <c r="H237" i="26"/>
  <c r="E237" i="26"/>
  <c r="D236" i="26"/>
  <c r="H235" i="26"/>
  <c r="H234" i="26" s="1"/>
  <c r="E235" i="26"/>
  <c r="E234" i="26" s="1"/>
  <c r="D234" i="26"/>
  <c r="C234" i="26"/>
  <c r="H233" i="26"/>
  <c r="E233" i="26"/>
  <c r="H232" i="26"/>
  <c r="E232" i="26"/>
  <c r="H231" i="26"/>
  <c r="E231" i="26"/>
  <c r="H230" i="26"/>
  <c r="E230" i="26"/>
  <c r="D229" i="26"/>
  <c r="C229" i="26"/>
  <c r="H154" i="26"/>
  <c r="E154" i="26"/>
  <c r="H153" i="26"/>
  <c r="E153" i="26"/>
  <c r="H152" i="26"/>
  <c r="E152" i="26"/>
  <c r="H151" i="26"/>
  <c r="E151" i="26"/>
  <c r="H150" i="26"/>
  <c r="E150" i="26"/>
  <c r="H149" i="26"/>
  <c r="E149" i="26"/>
  <c r="H148" i="26"/>
  <c r="E148" i="26"/>
  <c r="G147" i="26"/>
  <c r="F147" i="26"/>
  <c r="D147" i="26"/>
  <c r="C147" i="26"/>
  <c r="H146" i="26"/>
  <c r="E146" i="26"/>
  <c r="H145" i="26"/>
  <c r="E145" i="26"/>
  <c r="H144" i="26"/>
  <c r="E144" i="26"/>
  <c r="H143" i="26"/>
  <c r="E143" i="26"/>
  <c r="H142" i="26"/>
  <c r="E142" i="26"/>
  <c r="H141" i="26"/>
  <c r="E141" i="26"/>
  <c r="H140" i="26"/>
  <c r="E140" i="26"/>
  <c r="H139" i="26"/>
  <c r="E139" i="26"/>
  <c r="H138" i="26"/>
  <c r="F131" i="26"/>
  <c r="E138" i="26"/>
  <c r="H137" i="26"/>
  <c r="E137" i="26"/>
  <c r="H136" i="26"/>
  <c r="E136" i="26"/>
  <c r="H135" i="26"/>
  <c r="E135" i="26"/>
  <c r="H134" i="26"/>
  <c r="E134" i="26"/>
  <c r="H133" i="26"/>
  <c r="E133" i="26"/>
  <c r="H132" i="26"/>
  <c r="E132" i="26"/>
  <c r="G131" i="26"/>
  <c r="D131" i="26"/>
  <c r="D122" i="26" s="1"/>
  <c r="C131" i="26"/>
  <c r="H130" i="26"/>
  <c r="E130" i="26"/>
  <c r="H129" i="26"/>
  <c r="E129" i="26"/>
  <c r="H128" i="26"/>
  <c r="E128" i="26"/>
  <c r="H127" i="26"/>
  <c r="E127" i="26"/>
  <c r="H126" i="26"/>
  <c r="E126" i="26"/>
  <c r="H125" i="26"/>
  <c r="E125" i="26"/>
  <c r="H124" i="26"/>
  <c r="E124" i="26"/>
  <c r="G123" i="26"/>
  <c r="F123" i="26"/>
  <c r="D123" i="26"/>
  <c r="C123" i="26"/>
  <c r="H121" i="26"/>
  <c r="E121" i="26"/>
  <c r="H120" i="26"/>
  <c r="E120" i="26"/>
  <c r="H119" i="26"/>
  <c r="E119" i="26"/>
  <c r="H118" i="26"/>
  <c r="E118" i="26"/>
  <c r="G117" i="26"/>
  <c r="F117" i="26"/>
  <c r="D117" i="26"/>
  <c r="C117" i="26"/>
  <c r="H116" i="26"/>
  <c r="E116" i="26"/>
  <c r="H115" i="26"/>
  <c r="E115" i="26"/>
  <c r="H114" i="26"/>
  <c r="E114" i="26"/>
  <c r="H113" i="26"/>
  <c r="E113" i="26"/>
  <c r="H112" i="26"/>
  <c r="E112" i="26"/>
  <c r="H111" i="26"/>
  <c r="E111" i="26"/>
  <c r="H110" i="26"/>
  <c r="E110" i="26"/>
  <c r="H109" i="26"/>
  <c r="E109" i="26"/>
  <c r="G108" i="26"/>
  <c r="F108" i="26"/>
  <c r="D108" i="26"/>
  <c r="C108" i="26"/>
  <c r="H107" i="26"/>
  <c r="E107" i="26"/>
  <c r="H106" i="26"/>
  <c r="E106" i="26"/>
  <c r="H105" i="26"/>
  <c r="E105" i="26"/>
  <c r="G104" i="26"/>
  <c r="F104" i="26"/>
  <c r="D104" i="26"/>
  <c r="C104" i="26"/>
  <c r="H103" i="26"/>
  <c r="E103" i="26"/>
  <c r="H102" i="26"/>
  <c r="E102" i="26"/>
  <c r="H101" i="26"/>
  <c r="E101" i="26"/>
  <c r="H100" i="26"/>
  <c r="E100" i="26"/>
  <c r="H99" i="26"/>
  <c r="E99" i="26"/>
  <c r="H98" i="26"/>
  <c r="E98" i="26"/>
  <c r="H97" i="26"/>
  <c r="E97" i="26"/>
  <c r="G96" i="26"/>
  <c r="F96" i="26"/>
  <c r="D96" i="26"/>
  <c r="C96" i="26"/>
  <c r="H95" i="26"/>
  <c r="E95" i="26"/>
  <c r="H94" i="26"/>
  <c r="E94" i="26"/>
  <c r="H93" i="26"/>
  <c r="E93" i="26"/>
  <c r="H92" i="26"/>
  <c r="E92" i="26"/>
  <c r="H89" i="26"/>
  <c r="E89" i="26"/>
  <c r="H88" i="26"/>
  <c r="E88" i="26"/>
  <c r="G87" i="26"/>
  <c r="F87" i="26"/>
  <c r="D87" i="26"/>
  <c r="C87" i="26"/>
  <c r="H86" i="26"/>
  <c r="E86" i="26"/>
  <c r="H85" i="26"/>
  <c r="E85" i="26"/>
  <c r="H84" i="26"/>
  <c r="E84" i="26"/>
  <c r="H83" i="26"/>
  <c r="E83" i="26"/>
  <c r="H82" i="26"/>
  <c r="E82" i="26"/>
  <c r="G81" i="26"/>
  <c r="F81" i="26"/>
  <c r="D81" i="26"/>
  <c r="C81" i="26"/>
  <c r="H80" i="26"/>
  <c r="E80" i="26"/>
  <c r="H79" i="26"/>
  <c r="E79" i="26"/>
  <c r="H78" i="26"/>
  <c r="E78" i="26"/>
  <c r="H77" i="26"/>
  <c r="E77" i="26"/>
  <c r="H76" i="26"/>
  <c r="E76" i="26"/>
  <c r="H75" i="26"/>
  <c r="E75" i="26"/>
  <c r="H74" i="26"/>
  <c r="E74" i="26"/>
  <c r="H73" i="26"/>
  <c r="E73" i="26"/>
  <c r="H72" i="26"/>
  <c r="E72" i="26"/>
  <c r="H71" i="26"/>
  <c r="E71" i="26"/>
  <c r="H70" i="26"/>
  <c r="E70" i="26"/>
  <c r="H69" i="26"/>
  <c r="E69" i="26"/>
  <c r="H68" i="26"/>
  <c r="E68" i="26"/>
  <c r="H67" i="26"/>
  <c r="E67" i="26"/>
  <c r="H66" i="26"/>
  <c r="E66" i="26"/>
  <c r="H65" i="26"/>
  <c r="E65" i="26"/>
  <c r="H64" i="26"/>
  <c r="E64" i="26"/>
  <c r="H63" i="26"/>
  <c r="E63" i="26"/>
  <c r="H62" i="26"/>
  <c r="E62" i="26"/>
  <c r="H61" i="26"/>
  <c r="E61" i="26"/>
  <c r="G60" i="26"/>
  <c r="F60" i="26"/>
  <c r="D60" i="26"/>
  <c r="C60" i="26"/>
  <c r="H59" i="26"/>
  <c r="E59" i="26"/>
  <c r="H58" i="26"/>
  <c r="E58" i="26"/>
  <c r="H57" i="26"/>
  <c r="E57" i="26"/>
  <c r="H56" i="26"/>
  <c r="E56" i="26"/>
  <c r="H55" i="26"/>
  <c r="E55" i="26"/>
  <c r="H54" i="26"/>
  <c r="E54" i="26"/>
  <c r="E53" i="26"/>
  <c r="G52" i="26"/>
  <c r="F52" i="26"/>
  <c r="D52" i="26"/>
  <c r="C52" i="26"/>
  <c r="H51" i="26"/>
  <c r="E51" i="26"/>
  <c r="H50" i="26"/>
  <c r="E50" i="26"/>
  <c r="H49" i="26"/>
  <c r="E49" i="26"/>
  <c r="H48" i="26"/>
  <c r="E48" i="26"/>
  <c r="H47" i="26"/>
  <c r="E47" i="26"/>
  <c r="H46" i="26"/>
  <c r="E46" i="26"/>
  <c r="H45" i="26"/>
  <c r="E45" i="26"/>
  <c r="H44" i="26"/>
  <c r="E44" i="26"/>
  <c r="H43" i="26"/>
  <c r="E43" i="26"/>
  <c r="H42" i="26"/>
  <c r="E42" i="26"/>
  <c r="H41" i="26"/>
  <c r="E41" i="26"/>
  <c r="G40" i="26"/>
  <c r="F40" i="26"/>
  <c r="D40" i="26"/>
  <c r="C40" i="26"/>
  <c r="H39" i="26"/>
  <c r="E39" i="26"/>
  <c r="H38" i="26"/>
  <c r="E38" i="26"/>
  <c r="H37" i="26"/>
  <c r="E37" i="26"/>
  <c r="H36" i="26"/>
  <c r="E36" i="26"/>
  <c r="H35" i="26"/>
  <c r="E35" i="26"/>
  <c r="H34" i="26"/>
  <c r="E34" i="26"/>
  <c r="H33" i="26"/>
  <c r="E33" i="26"/>
  <c r="H32" i="26"/>
  <c r="E32" i="26"/>
  <c r="H31" i="26"/>
  <c r="E31" i="26"/>
  <c r="G30" i="26"/>
  <c r="F30" i="26"/>
  <c r="D30" i="26"/>
  <c r="C30" i="26"/>
  <c r="H29" i="26"/>
  <c r="E29" i="26"/>
  <c r="H28" i="26"/>
  <c r="E28" i="26"/>
  <c r="G27" i="26"/>
  <c r="F27" i="26"/>
  <c r="D27" i="26"/>
  <c r="C27" i="26"/>
  <c r="H26" i="26"/>
  <c r="E26" i="26"/>
  <c r="H25" i="26"/>
  <c r="E25" i="26"/>
  <c r="G24" i="26"/>
  <c r="F24" i="26"/>
  <c r="D24" i="26"/>
  <c r="C24" i="26"/>
  <c r="H23" i="26"/>
  <c r="E23" i="26"/>
  <c r="H22" i="26"/>
  <c r="E22" i="26"/>
  <c r="H21" i="26"/>
  <c r="E21" i="26"/>
  <c r="H20" i="26"/>
  <c r="E20" i="26"/>
  <c r="H19" i="26"/>
  <c r="E19" i="26"/>
  <c r="H18" i="26"/>
  <c r="E18" i="26"/>
  <c r="H17" i="26"/>
  <c r="E17" i="26"/>
  <c r="H16" i="26"/>
  <c r="E16" i="26"/>
  <c r="G15" i="26"/>
  <c r="F15" i="26"/>
  <c r="D15" i="26"/>
  <c r="C15" i="26"/>
  <c r="H14" i="26"/>
  <c r="E14" i="26"/>
  <c r="H13" i="26"/>
  <c r="E13" i="26"/>
  <c r="H12" i="26"/>
  <c r="E12" i="26"/>
  <c r="H11" i="26"/>
  <c r="E11" i="26"/>
  <c r="H9" i="26"/>
  <c r="E9" i="26"/>
  <c r="H8" i="26"/>
  <c r="E8" i="26"/>
  <c r="H7" i="26"/>
  <c r="E7" i="26"/>
  <c r="H6" i="26"/>
  <c r="E6" i="26"/>
  <c r="G5" i="26"/>
  <c r="F5" i="26"/>
  <c r="D5" i="26"/>
  <c r="C5" i="26"/>
  <c r="G154" i="24"/>
  <c r="F154" i="24"/>
  <c r="E79" i="24"/>
  <c r="E78" i="24"/>
  <c r="E77" i="24"/>
  <c r="E76" i="24"/>
  <c r="E75" i="24"/>
  <c r="E74" i="24"/>
  <c r="E73" i="24"/>
  <c r="E72" i="24"/>
  <c r="E71" i="24"/>
  <c r="E70" i="24"/>
  <c r="E69" i="24"/>
  <c r="S27" i="10"/>
  <c r="S28" i="10"/>
  <c r="S29" i="10"/>
  <c r="S30" i="10"/>
  <c r="S31" i="10"/>
  <c r="S32" i="10"/>
  <c r="S34" i="10"/>
  <c r="S35" i="10"/>
  <c r="S36" i="10"/>
  <c r="S37" i="10"/>
  <c r="S38" i="10"/>
  <c r="R35" i="10"/>
  <c r="R36" i="10"/>
  <c r="R37" i="10"/>
  <c r="R38" i="10"/>
  <c r="R34" i="10"/>
  <c r="R28" i="10"/>
  <c r="R29" i="10"/>
  <c r="R30" i="10"/>
  <c r="R31" i="10"/>
  <c r="R32" i="10"/>
  <c r="R27" i="10"/>
  <c r="H79" i="24"/>
  <c r="H78" i="24"/>
  <c r="H77" i="24"/>
  <c r="H76" i="24"/>
  <c r="H75" i="24"/>
  <c r="H74" i="24"/>
  <c r="H73" i="24"/>
  <c r="H72" i="24"/>
  <c r="H71" i="24"/>
  <c r="H70" i="24"/>
  <c r="H69" i="24"/>
  <c r="D59" i="24"/>
  <c r="F59" i="24"/>
  <c r="G59" i="24"/>
  <c r="C59" i="24"/>
  <c r="R26" i="10"/>
  <c r="S33" i="10"/>
  <c r="S26" i="10"/>
  <c r="R33" i="10"/>
  <c r="M24" i="1"/>
  <c r="L24" i="1"/>
  <c r="AA45" i="22"/>
  <c r="AA44" i="22"/>
  <c r="AA43" i="22"/>
  <c r="AA42" i="22"/>
  <c r="AA39" i="22"/>
  <c r="AA38" i="22"/>
  <c r="AA37" i="22"/>
  <c r="AA36" i="22"/>
  <c r="AA35" i="22"/>
  <c r="AA34" i="22"/>
  <c r="AA33" i="22"/>
  <c r="AA31" i="22"/>
  <c r="AA30" i="22"/>
  <c r="AA29" i="22"/>
  <c r="AA28" i="22"/>
  <c r="AA27" i="22"/>
  <c r="AA26" i="22"/>
  <c r="AA25" i="22"/>
  <c r="AA24" i="22"/>
  <c r="AA22" i="22"/>
  <c r="AA21" i="22"/>
  <c r="AA20" i="22"/>
  <c r="AA19" i="22"/>
  <c r="AA18" i="22"/>
  <c r="AA17" i="22"/>
  <c r="AA16" i="22"/>
  <c r="AA15" i="22"/>
  <c r="AA14" i="22"/>
  <c r="AA12" i="22"/>
  <c r="AA10" i="22"/>
  <c r="AA9" i="22"/>
  <c r="AA8" i="22"/>
  <c r="AA7" i="22"/>
  <c r="Z45" i="22"/>
  <c r="Z44" i="22"/>
  <c r="Z43" i="22"/>
  <c r="Z42" i="22"/>
  <c r="Z39" i="22"/>
  <c r="Z38" i="22"/>
  <c r="Z37" i="22"/>
  <c r="Z36" i="22"/>
  <c r="Z35" i="22"/>
  <c r="Z34" i="22"/>
  <c r="Z33" i="22"/>
  <c r="Z31" i="22"/>
  <c r="Z30" i="22"/>
  <c r="Z29" i="22"/>
  <c r="Z28" i="22"/>
  <c r="Z27" i="22"/>
  <c r="Z26" i="22"/>
  <c r="Z25" i="22"/>
  <c r="Z24" i="22"/>
  <c r="Z22" i="22"/>
  <c r="Z21" i="22"/>
  <c r="Z20" i="22"/>
  <c r="Z19" i="22"/>
  <c r="Z18" i="22"/>
  <c r="Z17" i="22"/>
  <c r="Z16" i="22"/>
  <c r="Z15" i="22"/>
  <c r="Z14" i="22"/>
  <c r="Z12" i="22"/>
  <c r="Z10" i="22"/>
  <c r="Z9" i="22"/>
  <c r="Z8" i="22"/>
  <c r="Z7" i="22"/>
  <c r="S7" i="22"/>
  <c r="S8" i="22"/>
  <c r="S9" i="22"/>
  <c r="S10" i="22"/>
  <c r="S12" i="22"/>
  <c r="S11" i="22"/>
  <c r="S14" i="22"/>
  <c r="S15" i="22"/>
  <c r="S16" i="22"/>
  <c r="S17" i="22"/>
  <c r="S18" i="22"/>
  <c r="S19" i="22"/>
  <c r="S20" i="22"/>
  <c r="S21" i="22"/>
  <c r="S22" i="22"/>
  <c r="S24" i="22"/>
  <c r="S25" i="22"/>
  <c r="S26" i="22"/>
  <c r="S27" i="22"/>
  <c r="S28" i="22"/>
  <c r="S29" i="22"/>
  <c r="S30" i="22"/>
  <c r="S31" i="22"/>
  <c r="S33" i="22"/>
  <c r="S34" i="22"/>
  <c r="S35" i="22"/>
  <c r="S36" i="22"/>
  <c r="S37" i="22"/>
  <c r="S38" i="22"/>
  <c r="S39" i="22"/>
  <c r="S42" i="22"/>
  <c r="S43" i="22"/>
  <c r="S44" i="22"/>
  <c r="S45" i="22"/>
  <c r="R43" i="22"/>
  <c r="R44" i="22"/>
  <c r="R45" i="22"/>
  <c r="R42" i="22"/>
  <c r="R34" i="22"/>
  <c r="R35" i="22"/>
  <c r="R36" i="22"/>
  <c r="R37" i="22"/>
  <c r="R38" i="22"/>
  <c r="R39" i="22"/>
  <c r="R33" i="22"/>
  <c r="R25" i="22"/>
  <c r="R26" i="22"/>
  <c r="R27" i="22"/>
  <c r="R28" i="22"/>
  <c r="R29" i="22"/>
  <c r="R30" i="22"/>
  <c r="R31" i="22"/>
  <c r="R24" i="22"/>
  <c r="R15" i="22"/>
  <c r="R16" i="22"/>
  <c r="R17" i="22"/>
  <c r="R18" i="22"/>
  <c r="R19" i="22"/>
  <c r="R20" i="22"/>
  <c r="R21" i="22"/>
  <c r="R22" i="22"/>
  <c r="R14" i="22"/>
  <c r="R12" i="22"/>
  <c r="R8" i="22"/>
  <c r="R9" i="22"/>
  <c r="R10" i="22"/>
  <c r="R7" i="22"/>
  <c r="Z51" i="20"/>
  <c r="Z50" i="20" s="1"/>
  <c r="Z48" i="20"/>
  <c r="Z47" i="20"/>
  <c r="Z46" i="20"/>
  <c r="Z45" i="20"/>
  <c r="Z44" i="20"/>
  <c r="Z43" i="20"/>
  <c r="Z42" i="20"/>
  <c r="Z41" i="20"/>
  <c r="Z37" i="20"/>
  <c r="Z36" i="20"/>
  <c r="Z35" i="20"/>
  <c r="Z34" i="20"/>
  <c r="Z33" i="20"/>
  <c r="Z32" i="20"/>
  <c r="Z31" i="20"/>
  <c r="Z30" i="20"/>
  <c r="Z29" i="20"/>
  <c r="Z27" i="20"/>
  <c r="Z26" i="20"/>
  <c r="Z25" i="20"/>
  <c r="Z24" i="20"/>
  <c r="Z23" i="20"/>
  <c r="Z22" i="20"/>
  <c r="Z21" i="20"/>
  <c r="Z20" i="20"/>
  <c r="Z16" i="20"/>
  <c r="Z15" i="20"/>
  <c r="Z14" i="20"/>
  <c r="Z13" i="20"/>
  <c r="Z12" i="20"/>
  <c r="Z11" i="20"/>
  <c r="Z10" i="20"/>
  <c r="Z9" i="20"/>
  <c r="Z8" i="20"/>
  <c r="Z7" i="20"/>
  <c r="AA51" i="20"/>
  <c r="AA50" i="20" s="1"/>
  <c r="AA48" i="20"/>
  <c r="AA47" i="20"/>
  <c r="AA46" i="20"/>
  <c r="AA45" i="20"/>
  <c r="AA44" i="20"/>
  <c r="AA43" i="20"/>
  <c r="AA42" i="20"/>
  <c r="AA41" i="20"/>
  <c r="AA37" i="20"/>
  <c r="AA36" i="20"/>
  <c r="AA35" i="20"/>
  <c r="AA34" i="20"/>
  <c r="AA33" i="20"/>
  <c r="AA32" i="20"/>
  <c r="AA31" i="20"/>
  <c r="AA30" i="20"/>
  <c r="AA29" i="20"/>
  <c r="AA27" i="20"/>
  <c r="AA26" i="20"/>
  <c r="AA25" i="20"/>
  <c r="AA24" i="20"/>
  <c r="AA23" i="20"/>
  <c r="AA22" i="20"/>
  <c r="AA21" i="20"/>
  <c r="AA20" i="20"/>
  <c r="AA16" i="20"/>
  <c r="AA15" i="20"/>
  <c r="AA14" i="20"/>
  <c r="AA13" i="20"/>
  <c r="AA12" i="20"/>
  <c r="AA11" i="20"/>
  <c r="AA10" i="20"/>
  <c r="AA9" i="20"/>
  <c r="AA8" i="20"/>
  <c r="AA7" i="20"/>
  <c r="S7" i="20"/>
  <c r="S8" i="20"/>
  <c r="S9" i="20"/>
  <c r="S10" i="20"/>
  <c r="S11" i="20"/>
  <c r="S12" i="20"/>
  <c r="S13" i="20"/>
  <c r="S14" i="20"/>
  <c r="S15" i="20"/>
  <c r="S16" i="20"/>
  <c r="S20" i="20"/>
  <c r="S21" i="20"/>
  <c r="S22" i="20"/>
  <c r="S23" i="20"/>
  <c r="S24" i="20"/>
  <c r="S25" i="20"/>
  <c r="S26" i="20"/>
  <c r="S27" i="20"/>
  <c r="S29" i="20"/>
  <c r="S30" i="20"/>
  <c r="S32" i="20"/>
  <c r="S33" i="20"/>
  <c r="S34" i="20"/>
  <c r="S35" i="20"/>
  <c r="S36" i="20"/>
  <c r="S37" i="20"/>
  <c r="S41" i="20"/>
  <c r="S42" i="20"/>
  <c r="S43" i="20"/>
  <c r="S44" i="20"/>
  <c r="S45" i="20"/>
  <c r="S46" i="20"/>
  <c r="S47" i="20"/>
  <c r="S48" i="20"/>
  <c r="S51" i="20"/>
  <c r="S50" i="20" s="1"/>
  <c r="R51" i="20"/>
  <c r="R50" i="20" s="1"/>
  <c r="R42" i="20"/>
  <c r="R43" i="20"/>
  <c r="R44" i="20"/>
  <c r="R45" i="20"/>
  <c r="R46" i="20"/>
  <c r="R47" i="20"/>
  <c r="R48" i="20"/>
  <c r="R41" i="20"/>
  <c r="R30" i="20"/>
  <c r="R31" i="20"/>
  <c r="R32" i="20"/>
  <c r="R33" i="20"/>
  <c r="R34" i="20"/>
  <c r="R35" i="20"/>
  <c r="R36" i="20"/>
  <c r="R37" i="20"/>
  <c r="R29" i="20"/>
  <c r="H192" i="24"/>
  <c r="H183" i="24"/>
  <c r="R21" i="20"/>
  <c r="R22" i="20"/>
  <c r="R23" i="20"/>
  <c r="R24" i="20"/>
  <c r="R25" i="20"/>
  <c r="R26" i="20"/>
  <c r="R27" i="20"/>
  <c r="R20" i="20"/>
  <c r="R8" i="20"/>
  <c r="R9" i="20"/>
  <c r="R10" i="20"/>
  <c r="R11" i="20"/>
  <c r="R12" i="20"/>
  <c r="R13" i="20"/>
  <c r="R14" i="20"/>
  <c r="R15" i="20"/>
  <c r="R16" i="20"/>
  <c r="R7" i="20"/>
  <c r="AA24" i="19"/>
  <c r="Z24" i="19"/>
  <c r="AA17" i="19"/>
  <c r="Z17" i="19"/>
  <c r="Z5" i="19"/>
  <c r="AA11" i="19"/>
  <c r="AA5" i="19"/>
  <c r="Z11" i="19"/>
  <c r="AA6" i="19"/>
  <c r="Z6" i="19"/>
  <c r="S9" i="18"/>
  <c r="S6" i="18"/>
  <c r="S13" i="18"/>
  <c r="S15" i="18"/>
  <c r="S17" i="18"/>
  <c r="S19" i="18"/>
  <c r="S20" i="18"/>
  <c r="S21" i="18"/>
  <c r="R20" i="18"/>
  <c r="R21" i="18"/>
  <c r="R19" i="18"/>
  <c r="R17" i="18"/>
  <c r="R15" i="18"/>
  <c r="R13" i="18"/>
  <c r="R9" i="18"/>
  <c r="Z29" i="21"/>
  <c r="Z28" i="21"/>
  <c r="Z27" i="21"/>
  <c r="Z26" i="21"/>
  <c r="Z25" i="21"/>
  <c r="Z24" i="21"/>
  <c r="Z23" i="21"/>
  <c r="Z20" i="21"/>
  <c r="Z19" i="21"/>
  <c r="Z18" i="21"/>
  <c r="Z17" i="21"/>
  <c r="Z16" i="21"/>
  <c r="Z15" i="21"/>
  <c r="Z7" i="21"/>
  <c r="AA29" i="21"/>
  <c r="AA28" i="21"/>
  <c r="AA27" i="21"/>
  <c r="AA26" i="21"/>
  <c r="AA25" i="21"/>
  <c r="AA24" i="21"/>
  <c r="AA23" i="21"/>
  <c r="AA20" i="21"/>
  <c r="AA19" i="21"/>
  <c r="AA18" i="21"/>
  <c r="AA17" i="21"/>
  <c r="AA16" i="21"/>
  <c r="AA15" i="21"/>
  <c r="AA7" i="21"/>
  <c r="S7" i="21"/>
  <c r="S12" i="21"/>
  <c r="S15" i="21"/>
  <c r="S16" i="21"/>
  <c r="S17" i="21"/>
  <c r="S18" i="21"/>
  <c r="S19" i="21"/>
  <c r="S20" i="21"/>
  <c r="S23" i="21"/>
  <c r="S24" i="21"/>
  <c r="S25" i="21"/>
  <c r="S26" i="21"/>
  <c r="S27" i="21"/>
  <c r="S28" i="21"/>
  <c r="S29" i="21"/>
  <c r="R24" i="21"/>
  <c r="R25" i="21"/>
  <c r="R26" i="21"/>
  <c r="R27" i="21"/>
  <c r="R28" i="21"/>
  <c r="R29" i="21"/>
  <c r="R23" i="21"/>
  <c r="R16" i="21"/>
  <c r="R17" i="21"/>
  <c r="R18" i="21"/>
  <c r="R20" i="21"/>
  <c r="R15" i="21"/>
  <c r="R12" i="21"/>
  <c r="R7" i="21"/>
  <c r="AA22" i="17"/>
  <c r="AA21" i="17"/>
  <c r="AA20" i="17"/>
  <c r="AA19" i="17"/>
  <c r="AA18" i="17"/>
  <c r="AA8" i="17"/>
  <c r="Z22" i="17"/>
  <c r="Z21" i="17"/>
  <c r="Z20" i="17"/>
  <c r="Z19" i="17"/>
  <c r="Z18" i="17"/>
  <c r="Z8" i="17"/>
  <c r="S8" i="17"/>
  <c r="S6" i="17"/>
  <c r="S13" i="17"/>
  <c r="S10" i="17"/>
  <c r="S14" i="17"/>
  <c r="S18" i="17"/>
  <c r="S19" i="17"/>
  <c r="S20" i="17"/>
  <c r="S21" i="17"/>
  <c r="S22" i="17"/>
  <c r="R19" i="17"/>
  <c r="R20" i="17"/>
  <c r="R21" i="17"/>
  <c r="R22" i="17"/>
  <c r="R18" i="17"/>
  <c r="R13" i="17"/>
  <c r="R8" i="17"/>
  <c r="Z15" i="16"/>
  <c r="Z14" i="16"/>
  <c r="Z12" i="16"/>
  <c r="Z8" i="16"/>
  <c r="AA15" i="16"/>
  <c r="AA14" i="16"/>
  <c r="AA12" i="16"/>
  <c r="AA8" i="16"/>
  <c r="S8" i="16"/>
  <c r="S6" i="16"/>
  <c r="S12" i="16"/>
  <c r="S10" i="16"/>
  <c r="S14" i="16"/>
  <c r="S15" i="16"/>
  <c r="R15" i="16"/>
  <c r="R14" i="16"/>
  <c r="R12" i="16"/>
  <c r="R8" i="16"/>
  <c r="AA15" i="15"/>
  <c r="AA14" i="15"/>
  <c r="AA13" i="15"/>
  <c r="AA12" i="15"/>
  <c r="AA10" i="15"/>
  <c r="AA9" i="15"/>
  <c r="AA8" i="15"/>
  <c r="AA7" i="15"/>
  <c r="Z15" i="15"/>
  <c r="Z14" i="15"/>
  <c r="Z13" i="15"/>
  <c r="Z12" i="15"/>
  <c r="Z10" i="15"/>
  <c r="Z9" i="15"/>
  <c r="Z8" i="15"/>
  <c r="Z7" i="15"/>
  <c r="S7" i="15"/>
  <c r="S8" i="15"/>
  <c r="S9" i="15"/>
  <c r="S10" i="15"/>
  <c r="S12" i="15"/>
  <c r="S13" i="15"/>
  <c r="S14" i="15"/>
  <c r="S15" i="15"/>
  <c r="R13" i="15"/>
  <c r="R14" i="15"/>
  <c r="R15" i="15"/>
  <c r="R12" i="15"/>
  <c r="R8" i="15"/>
  <c r="R9" i="15"/>
  <c r="R10" i="15"/>
  <c r="R7" i="15"/>
  <c r="Z14" i="14"/>
  <c r="Z11" i="14"/>
  <c r="Z7" i="14"/>
  <c r="AA14" i="14"/>
  <c r="AA11" i="14"/>
  <c r="AA7" i="14"/>
  <c r="S7" i="14"/>
  <c r="S11" i="14"/>
  <c r="S14" i="14"/>
  <c r="S12" i="14"/>
  <c r="S15" i="14"/>
  <c r="S19" i="14"/>
  <c r="R14" i="14"/>
  <c r="R11" i="14"/>
  <c r="R7" i="14"/>
  <c r="AA17" i="13"/>
  <c r="AA16" i="13"/>
  <c r="AA15" i="13"/>
  <c r="AA14" i="13"/>
  <c r="AA13" i="13"/>
  <c r="AA10" i="13"/>
  <c r="AA7" i="13"/>
  <c r="Z17" i="13"/>
  <c r="Z16" i="13"/>
  <c r="Z15" i="13"/>
  <c r="Z14" i="13"/>
  <c r="Z13" i="13"/>
  <c r="Z10" i="13"/>
  <c r="Z7" i="13"/>
  <c r="S7" i="13"/>
  <c r="S6" i="13"/>
  <c r="S10" i="13"/>
  <c r="S9" i="13"/>
  <c r="S13" i="13"/>
  <c r="S14" i="13"/>
  <c r="S15" i="13"/>
  <c r="S16" i="13"/>
  <c r="S17" i="13"/>
  <c r="R14" i="13"/>
  <c r="R15" i="13"/>
  <c r="R16" i="13"/>
  <c r="R17" i="13"/>
  <c r="R13" i="13"/>
  <c r="R10" i="13"/>
  <c r="R7" i="13"/>
  <c r="Z15" i="12"/>
  <c r="Z14" i="12"/>
  <c r="Z13" i="12"/>
  <c r="Z12" i="12"/>
  <c r="Z8" i="12"/>
  <c r="Z7" i="12"/>
  <c r="AA15" i="12"/>
  <c r="AA14" i="12"/>
  <c r="AA13" i="12"/>
  <c r="AA12" i="12"/>
  <c r="AA8" i="12"/>
  <c r="AA7" i="12"/>
  <c r="S7" i="12"/>
  <c r="S8" i="12"/>
  <c r="S12" i="12"/>
  <c r="S13" i="12"/>
  <c r="S14" i="12"/>
  <c r="S15" i="12"/>
  <c r="R13" i="12"/>
  <c r="R14" i="12"/>
  <c r="R15" i="12"/>
  <c r="R12" i="12"/>
  <c r="R8" i="12"/>
  <c r="R7" i="12"/>
  <c r="AA18" i="11"/>
  <c r="AA16" i="11"/>
  <c r="AA13" i="11"/>
  <c r="AA10" i="11"/>
  <c r="AA9" i="11"/>
  <c r="Z18" i="11"/>
  <c r="Z16" i="11"/>
  <c r="Z13" i="11"/>
  <c r="Z10" i="11"/>
  <c r="Z9" i="11"/>
  <c r="S9" i="11"/>
  <c r="S6" i="11"/>
  <c r="S10" i="11"/>
  <c r="S13" i="11"/>
  <c r="S16" i="11"/>
  <c r="S18" i="11"/>
  <c r="S17" i="11"/>
  <c r="R18" i="11"/>
  <c r="R16" i="11"/>
  <c r="R13" i="11"/>
  <c r="R10" i="11"/>
  <c r="R9" i="11"/>
  <c r="Z25" i="10"/>
  <c r="Z24" i="10"/>
  <c r="Z23" i="10"/>
  <c r="Z22" i="10"/>
  <c r="Z19" i="10"/>
  <c r="Z10" i="10"/>
  <c r="Z9" i="10"/>
  <c r="Z8" i="10"/>
  <c r="Z7" i="10"/>
  <c r="AA25" i="10"/>
  <c r="AA24" i="10"/>
  <c r="AA23" i="10"/>
  <c r="AA22" i="10"/>
  <c r="AA19" i="10"/>
  <c r="AA10" i="10"/>
  <c r="AA9" i="10"/>
  <c r="AA8" i="10"/>
  <c r="AA7" i="10"/>
  <c r="S7" i="10"/>
  <c r="S8" i="10"/>
  <c r="S9" i="10"/>
  <c r="S10" i="10"/>
  <c r="S19" i="10"/>
  <c r="S13" i="10"/>
  <c r="S22" i="10"/>
  <c r="S23" i="10"/>
  <c r="S24" i="10"/>
  <c r="S25" i="10"/>
  <c r="R23" i="10"/>
  <c r="R24" i="10"/>
  <c r="R25" i="10"/>
  <c r="R22" i="10"/>
  <c r="R19" i="10"/>
  <c r="R8" i="10"/>
  <c r="R9" i="10"/>
  <c r="R10" i="10"/>
  <c r="R7" i="10"/>
  <c r="AA18" i="9"/>
  <c r="AA17" i="9"/>
  <c r="AA14" i="9"/>
  <c r="AA10" i="9"/>
  <c r="AA9" i="9"/>
  <c r="AA8" i="9"/>
  <c r="AA7" i="9"/>
  <c r="Z18" i="9"/>
  <c r="Z17" i="9"/>
  <c r="Z14" i="9"/>
  <c r="Z10" i="9"/>
  <c r="Z9" i="9"/>
  <c r="Z8" i="9"/>
  <c r="Z7" i="9"/>
  <c r="S7" i="9"/>
  <c r="S8" i="9"/>
  <c r="S9" i="9"/>
  <c r="S10" i="9"/>
  <c r="S14" i="9"/>
  <c r="S11" i="9"/>
  <c r="S17" i="9"/>
  <c r="S18" i="9"/>
  <c r="R18" i="9"/>
  <c r="R17" i="9"/>
  <c r="R14" i="9"/>
  <c r="R8" i="9"/>
  <c r="R9" i="9"/>
  <c r="R10" i="9"/>
  <c r="R7" i="9"/>
  <c r="Z22" i="8"/>
  <c r="Z18" i="8"/>
  <c r="Z17" i="8"/>
  <c r="Z16" i="8"/>
  <c r="Z15" i="8"/>
  <c r="Z14" i="8"/>
  <c r="Z12" i="8"/>
  <c r="Z11" i="8"/>
  <c r="Z10" i="8"/>
  <c r="Z8" i="8"/>
  <c r="Z7" i="8"/>
  <c r="AA22" i="8"/>
  <c r="AA18" i="8"/>
  <c r="AA17" i="8"/>
  <c r="AA16" i="8"/>
  <c r="AA15" i="8"/>
  <c r="AA14" i="8"/>
  <c r="AA12" i="8"/>
  <c r="AA11" i="8"/>
  <c r="AA10" i="8"/>
  <c r="AA8" i="8"/>
  <c r="AA7" i="8"/>
  <c r="S7" i="8"/>
  <c r="S8" i="8"/>
  <c r="S10" i="8"/>
  <c r="S11" i="8"/>
  <c r="S12" i="8"/>
  <c r="S14" i="8"/>
  <c r="S15" i="8"/>
  <c r="S16" i="8"/>
  <c r="S17" i="8"/>
  <c r="S18" i="8"/>
  <c r="S22" i="8"/>
  <c r="S19" i="8"/>
  <c r="R22" i="8"/>
  <c r="R15" i="8"/>
  <c r="R16" i="8"/>
  <c r="R17" i="8"/>
  <c r="R18" i="8"/>
  <c r="R14" i="8"/>
  <c r="R12" i="8"/>
  <c r="R11" i="8"/>
  <c r="R10" i="8"/>
  <c r="R8" i="8"/>
  <c r="R7" i="8"/>
  <c r="AA17" i="2"/>
  <c r="AA15" i="2"/>
  <c r="AA14" i="2"/>
  <c r="AA13" i="2"/>
  <c r="AA12" i="2"/>
  <c r="AA10" i="2"/>
  <c r="AA9" i="2"/>
  <c r="AA8" i="2"/>
  <c r="AA7" i="2"/>
  <c r="Z17" i="2"/>
  <c r="Z15" i="2"/>
  <c r="Z14" i="2"/>
  <c r="Z13" i="2"/>
  <c r="Z12" i="2"/>
  <c r="Z10" i="2"/>
  <c r="Z9" i="2"/>
  <c r="Z8" i="2"/>
  <c r="Z7" i="2"/>
  <c r="S7" i="2"/>
  <c r="S8" i="2"/>
  <c r="S9" i="2"/>
  <c r="S10" i="2"/>
  <c r="S12" i="2"/>
  <c r="S13" i="2"/>
  <c r="S14" i="2"/>
  <c r="S15" i="2"/>
  <c r="S17" i="2"/>
  <c r="S16" i="2"/>
  <c r="R17" i="2"/>
  <c r="R13" i="2"/>
  <c r="R14" i="2"/>
  <c r="R15" i="2"/>
  <c r="R12" i="2"/>
  <c r="R8" i="2"/>
  <c r="R9" i="2"/>
  <c r="R10" i="2"/>
  <c r="R7" i="2"/>
  <c r="Z12" i="6"/>
  <c r="Z7" i="6"/>
  <c r="AA12" i="6"/>
  <c r="AA7" i="6"/>
  <c r="S7" i="6"/>
  <c r="S6" i="6"/>
  <c r="S12" i="6"/>
  <c r="S11" i="6"/>
  <c r="R12" i="6"/>
  <c r="R7" i="6"/>
  <c r="AA10" i="5"/>
  <c r="AA7" i="5"/>
  <c r="Z10" i="5"/>
  <c r="Z7" i="5"/>
  <c r="S7" i="5"/>
  <c r="S6" i="5"/>
  <c r="S10" i="5"/>
  <c r="S9" i="5"/>
  <c r="R10" i="5"/>
  <c r="R7" i="5"/>
  <c r="Z25" i="7"/>
  <c r="Z24" i="7"/>
  <c r="Z23" i="7"/>
  <c r="Z19" i="7"/>
  <c r="Z17" i="7"/>
  <c r="Z14" i="7"/>
  <c r="Z13" i="7"/>
  <c r="Z8" i="7"/>
  <c r="AA25" i="7"/>
  <c r="AA24" i="7"/>
  <c r="AA23" i="7"/>
  <c r="AA19" i="7"/>
  <c r="AA17" i="7"/>
  <c r="AA14" i="7"/>
  <c r="AA13" i="7"/>
  <c r="AA8" i="7"/>
  <c r="S8" i="7"/>
  <c r="S13" i="7"/>
  <c r="S14" i="7"/>
  <c r="S17" i="7"/>
  <c r="S19" i="7"/>
  <c r="S23" i="7"/>
  <c r="S24" i="7"/>
  <c r="S25" i="7"/>
  <c r="R24" i="7"/>
  <c r="R25" i="7"/>
  <c r="R23" i="7"/>
  <c r="R19" i="7"/>
  <c r="R17" i="7"/>
  <c r="R14" i="7"/>
  <c r="R13" i="7"/>
  <c r="R8" i="7"/>
  <c r="AA29" i="4"/>
  <c r="AA28" i="4"/>
  <c r="AA25" i="4"/>
  <c r="AA24" i="4"/>
  <c r="AA23" i="4"/>
  <c r="AA14" i="4"/>
  <c r="AA12" i="4"/>
  <c r="AA8" i="4"/>
  <c r="AA7" i="4"/>
  <c r="AA6" i="4"/>
  <c r="Z29" i="4"/>
  <c r="Z28" i="4"/>
  <c r="Z25" i="4"/>
  <c r="Z24" i="4"/>
  <c r="Z23" i="4"/>
  <c r="Z14" i="4"/>
  <c r="Z12" i="4"/>
  <c r="Z8" i="4"/>
  <c r="Z7" i="4"/>
  <c r="AA16" i="4"/>
  <c r="Z16" i="4"/>
  <c r="S7" i="4"/>
  <c r="S8" i="4"/>
  <c r="S12" i="4"/>
  <c r="S11" i="4"/>
  <c r="S14" i="4"/>
  <c r="S16" i="4"/>
  <c r="S23" i="4"/>
  <c r="S24" i="4"/>
  <c r="S25" i="4"/>
  <c r="S29" i="4"/>
  <c r="S28" i="4"/>
  <c r="R29" i="4"/>
  <c r="R25" i="4"/>
  <c r="R24" i="4"/>
  <c r="R23" i="4"/>
  <c r="R14" i="4"/>
  <c r="R12" i="4"/>
  <c r="R8" i="4"/>
  <c r="R7" i="4"/>
  <c r="D184" i="24"/>
  <c r="F184" i="24"/>
  <c r="G184" i="24"/>
  <c r="C184" i="24"/>
  <c r="E192" i="24"/>
  <c r="F174" i="24"/>
  <c r="D174" i="24"/>
  <c r="C174" i="24"/>
  <c r="E183" i="24"/>
  <c r="E234" i="24"/>
  <c r="E233" i="24"/>
  <c r="E232" i="24"/>
  <c r="E231" i="24"/>
  <c r="D230" i="24"/>
  <c r="C230" i="24"/>
  <c r="E229" i="24"/>
  <c r="E228" i="24"/>
  <c r="E227" i="24"/>
  <c r="E226" i="24"/>
  <c r="E225" i="24"/>
  <c r="E224" i="24"/>
  <c r="E223" i="24"/>
  <c r="D222" i="24"/>
  <c r="C222" i="24"/>
  <c r="E221" i="24"/>
  <c r="E220" i="24"/>
  <c r="E219" i="24"/>
  <c r="E218" i="24"/>
  <c r="E217" i="24"/>
  <c r="E216" i="24"/>
  <c r="E215" i="24"/>
  <c r="E214" i="24"/>
  <c r="D213" i="24"/>
  <c r="C213" i="24"/>
  <c r="E212" i="24"/>
  <c r="E211" i="24"/>
  <c r="E210" i="24"/>
  <c r="E209" i="24"/>
  <c r="E208" i="24"/>
  <c r="E207" i="24"/>
  <c r="E206" i="24"/>
  <c r="E205" i="24"/>
  <c r="E204" i="24"/>
  <c r="D203" i="24"/>
  <c r="C203" i="24"/>
  <c r="E202" i="24"/>
  <c r="E201" i="24"/>
  <c r="D201" i="24"/>
  <c r="C201" i="24"/>
  <c r="E200" i="24"/>
  <c r="E199" i="24"/>
  <c r="E198" i="24"/>
  <c r="E197" i="24"/>
  <c r="D196" i="24"/>
  <c r="C196" i="24"/>
  <c r="E194" i="24"/>
  <c r="E193" i="24"/>
  <c r="D193" i="24"/>
  <c r="C193" i="24"/>
  <c r="E191" i="24"/>
  <c r="E190" i="24"/>
  <c r="E189" i="24"/>
  <c r="E188" i="24"/>
  <c r="E187" i="24"/>
  <c r="E186" i="24"/>
  <c r="E185" i="24"/>
  <c r="E182" i="24"/>
  <c r="E181" i="24"/>
  <c r="E180" i="24"/>
  <c r="E179" i="24"/>
  <c r="E178" i="24"/>
  <c r="E177" i="24"/>
  <c r="E176" i="24"/>
  <c r="E175" i="24"/>
  <c r="E173" i="24"/>
  <c r="E172" i="24"/>
  <c r="E171" i="24"/>
  <c r="E170" i="24"/>
  <c r="E169" i="24"/>
  <c r="E168" i="24"/>
  <c r="E167" i="24"/>
  <c r="E166" i="24"/>
  <c r="D165" i="24"/>
  <c r="C165" i="24"/>
  <c r="E163" i="24"/>
  <c r="E162" i="24"/>
  <c r="E161" i="24"/>
  <c r="E160" i="24"/>
  <c r="E159" i="24"/>
  <c r="E158" i="24"/>
  <c r="E157" i="24"/>
  <c r="E156" i="24"/>
  <c r="E155" i="24"/>
  <c r="E154" i="24"/>
  <c r="E151" i="24"/>
  <c r="E150" i="24"/>
  <c r="E149" i="24"/>
  <c r="E148" i="24"/>
  <c r="E147" i="24"/>
  <c r="E146" i="24"/>
  <c r="E145" i="24"/>
  <c r="D144" i="24"/>
  <c r="C144" i="24"/>
  <c r="E143" i="24"/>
  <c r="E142" i="24"/>
  <c r="E141" i="24"/>
  <c r="E140" i="24"/>
  <c r="E139" i="24"/>
  <c r="E138" i="24"/>
  <c r="E137" i="24"/>
  <c r="E136" i="24"/>
  <c r="E135" i="24"/>
  <c r="E134" i="24"/>
  <c r="E133" i="24"/>
  <c r="E132" i="24"/>
  <c r="E131" i="24"/>
  <c r="E130" i="24"/>
  <c r="E129" i="24"/>
  <c r="D128" i="24"/>
  <c r="C128" i="24"/>
  <c r="E127" i="24"/>
  <c r="E126" i="24"/>
  <c r="E125" i="24"/>
  <c r="E124" i="24"/>
  <c r="E123" i="24"/>
  <c r="E122" i="24"/>
  <c r="E121" i="24"/>
  <c r="D120" i="24"/>
  <c r="C120" i="24"/>
  <c r="E118" i="24"/>
  <c r="E117" i="24"/>
  <c r="E116" i="24"/>
  <c r="E115" i="24"/>
  <c r="D114" i="24"/>
  <c r="C114" i="24"/>
  <c r="E113" i="24"/>
  <c r="E112" i="24"/>
  <c r="E111" i="24"/>
  <c r="E110" i="24"/>
  <c r="E109" i="24"/>
  <c r="E108" i="24"/>
  <c r="E107" i="24"/>
  <c r="E106" i="24"/>
  <c r="D105" i="24"/>
  <c r="C105" i="24"/>
  <c r="E104" i="24"/>
  <c r="E103" i="24"/>
  <c r="E102" i="24"/>
  <c r="D101" i="24"/>
  <c r="C101" i="24"/>
  <c r="E100" i="24"/>
  <c r="E99" i="24"/>
  <c r="E98" i="24"/>
  <c r="E97" i="24"/>
  <c r="E96" i="24"/>
  <c r="E95" i="24"/>
  <c r="E94" i="24"/>
  <c r="D93" i="24"/>
  <c r="C93" i="24"/>
  <c r="E92" i="24"/>
  <c r="E91" i="24"/>
  <c r="E90" i="24"/>
  <c r="E89" i="24"/>
  <c r="E88" i="24"/>
  <c r="E87" i="24"/>
  <c r="D86" i="24"/>
  <c r="C86" i="24"/>
  <c r="E85" i="24"/>
  <c r="E84" i="24"/>
  <c r="E83" i="24"/>
  <c r="E82" i="24"/>
  <c r="E81" i="24"/>
  <c r="D80" i="24"/>
  <c r="C80" i="24"/>
  <c r="E68" i="24"/>
  <c r="E67" i="24"/>
  <c r="E66" i="24"/>
  <c r="E65" i="24"/>
  <c r="E64" i="24"/>
  <c r="E63" i="24"/>
  <c r="E62" i="24"/>
  <c r="E61" i="24"/>
  <c r="E60" i="24"/>
  <c r="E58" i="24"/>
  <c r="E57" i="24"/>
  <c r="E56" i="24"/>
  <c r="E55" i="24"/>
  <c r="E54" i="24"/>
  <c r="E53" i="24"/>
  <c r="E52" i="24"/>
  <c r="D51" i="24"/>
  <c r="C51" i="24"/>
  <c r="E50" i="24"/>
  <c r="E49" i="24"/>
  <c r="E48" i="24"/>
  <c r="E47" i="24"/>
  <c r="E46" i="24"/>
  <c r="E45" i="24"/>
  <c r="E44" i="24"/>
  <c r="E43" i="24"/>
  <c r="E42" i="24"/>
  <c r="E41" i="24"/>
  <c r="E40" i="24"/>
  <c r="D39" i="24"/>
  <c r="C39" i="24"/>
  <c r="E38" i="24"/>
  <c r="E37" i="24"/>
  <c r="E36" i="24"/>
  <c r="E35" i="24"/>
  <c r="E34" i="24"/>
  <c r="E33" i="24"/>
  <c r="E32" i="24"/>
  <c r="E31" i="24"/>
  <c r="E30" i="24"/>
  <c r="D29" i="24"/>
  <c r="C29" i="24"/>
  <c r="E28" i="24"/>
  <c r="E27" i="24"/>
  <c r="D26" i="24"/>
  <c r="C26" i="24"/>
  <c r="E25" i="24"/>
  <c r="E24" i="24"/>
  <c r="D23" i="24"/>
  <c r="C23" i="24"/>
  <c r="E22" i="24"/>
  <c r="E21" i="24"/>
  <c r="E20" i="24"/>
  <c r="E19" i="24"/>
  <c r="E18" i="24"/>
  <c r="E17" i="24"/>
  <c r="E16" i="24"/>
  <c r="E15" i="24"/>
  <c r="D14" i="24"/>
  <c r="C14" i="24"/>
  <c r="E13" i="24"/>
  <c r="E12" i="24"/>
  <c r="E11" i="24"/>
  <c r="E10" i="24"/>
  <c r="E9" i="24"/>
  <c r="E8" i="24"/>
  <c r="E7" i="24"/>
  <c r="E6" i="24"/>
  <c r="D5" i="24"/>
  <c r="C5" i="24"/>
  <c r="G177" i="24"/>
  <c r="S31" i="20"/>
  <c r="C170" i="23"/>
  <c r="E153" i="24"/>
  <c r="M9" i="1"/>
  <c r="S11" i="12"/>
  <c r="S13" i="16"/>
  <c r="S9" i="8"/>
  <c r="S6" i="21"/>
  <c r="S6" i="15"/>
  <c r="M17" i="1"/>
  <c r="M18" i="1"/>
  <c r="L20" i="1"/>
  <c r="S6" i="9"/>
  <c r="M13" i="1"/>
  <c r="S11" i="11"/>
  <c r="S5" i="11"/>
  <c r="M19" i="1"/>
  <c r="S22" i="21"/>
  <c r="AA11" i="4"/>
  <c r="G174" i="24"/>
  <c r="S6" i="2"/>
  <c r="S6" i="8"/>
  <c r="AA22" i="4"/>
  <c r="S11" i="18"/>
  <c r="L18" i="1"/>
  <c r="L17" i="1"/>
  <c r="M10" i="1"/>
  <c r="M20" i="1"/>
  <c r="L10" i="1"/>
  <c r="Z6" i="4"/>
  <c r="E59" i="24"/>
  <c r="Z22" i="4"/>
  <c r="S15" i="7"/>
  <c r="S13" i="8"/>
  <c r="S6" i="12"/>
  <c r="S12" i="13"/>
  <c r="S5" i="13"/>
  <c r="S23" i="22"/>
  <c r="S6" i="22"/>
  <c r="Z11" i="4"/>
  <c r="S6" i="4"/>
  <c r="S21" i="10"/>
  <c r="S6" i="7"/>
  <c r="S16" i="9"/>
  <c r="L9" i="1"/>
  <c r="S11" i="15"/>
  <c r="S11" i="2"/>
  <c r="S6" i="10"/>
  <c r="S6" i="14"/>
  <c r="S5" i="14"/>
  <c r="S18" i="18"/>
  <c r="S22" i="4"/>
  <c r="S17" i="17"/>
  <c r="S5" i="17"/>
  <c r="S41" i="22"/>
  <c r="S13" i="22"/>
  <c r="S22" i="7"/>
  <c r="S13" i="21"/>
  <c r="S5" i="16"/>
  <c r="S5" i="9"/>
  <c r="S5" i="6"/>
  <c r="S5" i="5"/>
  <c r="E213" i="24"/>
  <c r="E203" i="24"/>
  <c r="C195" i="24"/>
  <c r="E184" i="24"/>
  <c r="D195" i="24"/>
  <c r="E174" i="24"/>
  <c r="E196" i="24"/>
  <c r="E230" i="24"/>
  <c r="E222" i="24"/>
  <c r="C152" i="24"/>
  <c r="E165" i="24"/>
  <c r="D152" i="24"/>
  <c r="E144" i="24"/>
  <c r="E128" i="24"/>
  <c r="C119" i="24"/>
  <c r="D119" i="24"/>
  <c r="E120" i="24"/>
  <c r="E114" i="24"/>
  <c r="E105" i="24"/>
  <c r="E101" i="24"/>
  <c r="E93" i="24"/>
  <c r="E86" i="24"/>
  <c r="E80" i="24"/>
  <c r="E51" i="24"/>
  <c r="E39" i="24"/>
  <c r="E29" i="24"/>
  <c r="E26" i="24"/>
  <c r="E23" i="24"/>
  <c r="D4" i="24"/>
  <c r="E14" i="24"/>
  <c r="C4" i="24"/>
  <c r="E5" i="24"/>
  <c r="D18" i="23"/>
  <c r="D133" i="23"/>
  <c r="C133" i="23"/>
  <c r="S5" i="15"/>
  <c r="M12" i="1"/>
  <c r="M16" i="1"/>
  <c r="S5" i="2"/>
  <c r="AA5" i="4"/>
  <c r="M7" i="1"/>
  <c r="S5" i="22"/>
  <c r="S5" i="12"/>
  <c r="L16" i="1"/>
  <c r="M15" i="1"/>
  <c r="S5" i="10"/>
  <c r="S5" i="21"/>
  <c r="L13" i="1"/>
  <c r="S5" i="18"/>
  <c r="M11" i="1"/>
  <c r="S5" i="4"/>
  <c r="Z5" i="4"/>
  <c r="L7" i="1"/>
  <c r="S5" i="7"/>
  <c r="S5" i="8"/>
  <c r="M8" i="1"/>
  <c r="L15" i="1"/>
  <c r="L11" i="1"/>
  <c r="L19" i="1"/>
  <c r="L12" i="1"/>
  <c r="M28" i="1"/>
  <c r="L28" i="1"/>
  <c r="L8" i="1"/>
  <c r="E195" i="24"/>
  <c r="E152" i="24"/>
  <c r="E119" i="24"/>
  <c r="C3" i="24"/>
  <c r="D3" i="24"/>
  <c r="E4" i="24"/>
  <c r="D109" i="23"/>
  <c r="E3" i="24"/>
  <c r="C18" i="23"/>
  <c r="F14" i="23"/>
  <c r="G14" i="23"/>
  <c r="D14" i="23"/>
  <c r="C14" i="23"/>
  <c r="H22" i="23"/>
  <c r="E22" i="23"/>
  <c r="Q18" i="17"/>
  <c r="H234" i="24"/>
  <c r="H233" i="24"/>
  <c r="H232" i="24"/>
  <c r="H231" i="24"/>
  <c r="G230" i="24"/>
  <c r="F230" i="24"/>
  <c r="H229" i="24"/>
  <c r="H228" i="24"/>
  <c r="H227" i="24"/>
  <c r="H226" i="24"/>
  <c r="H225" i="24"/>
  <c r="H224" i="24"/>
  <c r="H223" i="24"/>
  <c r="G222" i="24"/>
  <c r="F222" i="24"/>
  <c r="H221" i="24"/>
  <c r="H220" i="24"/>
  <c r="H219" i="24"/>
  <c r="H218" i="24"/>
  <c r="H217" i="24"/>
  <c r="H216" i="24"/>
  <c r="H215" i="24"/>
  <c r="H214" i="24"/>
  <c r="G213" i="24"/>
  <c r="F213" i="24"/>
  <c r="H212" i="24"/>
  <c r="H211" i="24"/>
  <c r="H210" i="24"/>
  <c r="H209" i="24"/>
  <c r="H208" i="24"/>
  <c r="H207" i="24"/>
  <c r="H206" i="24"/>
  <c r="H205" i="24"/>
  <c r="H204" i="24"/>
  <c r="G203" i="24"/>
  <c r="F203" i="24"/>
  <c r="H202" i="24"/>
  <c r="H201" i="24"/>
  <c r="G201" i="24"/>
  <c r="F201" i="24"/>
  <c r="H200" i="24"/>
  <c r="H199" i="24"/>
  <c r="H198" i="24"/>
  <c r="H197" i="24"/>
  <c r="G196" i="24"/>
  <c r="F196" i="24"/>
  <c r="H194" i="24"/>
  <c r="H193" i="24"/>
  <c r="G193" i="24"/>
  <c r="F193" i="24"/>
  <c r="H191" i="24"/>
  <c r="H190" i="24"/>
  <c r="H189" i="24"/>
  <c r="H188" i="24"/>
  <c r="H187" i="24"/>
  <c r="H186" i="24"/>
  <c r="H185" i="24"/>
  <c r="H182" i="24"/>
  <c r="H181" i="24"/>
  <c r="H180" i="24"/>
  <c r="H179" i="24"/>
  <c r="H178" i="24"/>
  <c r="H177" i="24"/>
  <c r="H175" i="24"/>
  <c r="H173" i="24"/>
  <c r="H172" i="24"/>
  <c r="H171" i="24"/>
  <c r="H170" i="24"/>
  <c r="H169" i="24"/>
  <c r="H168" i="24"/>
  <c r="H167" i="24"/>
  <c r="H166" i="24"/>
  <c r="G165" i="24"/>
  <c r="F165" i="24"/>
  <c r="H163" i="24"/>
  <c r="H162" i="24"/>
  <c r="H161" i="24"/>
  <c r="H160" i="24"/>
  <c r="H159" i="24"/>
  <c r="H158" i="24"/>
  <c r="H157" i="24"/>
  <c r="H156" i="24"/>
  <c r="H154" i="24"/>
  <c r="H151" i="24"/>
  <c r="H150" i="24"/>
  <c r="H149" i="24"/>
  <c r="H148" i="24"/>
  <c r="H147" i="24"/>
  <c r="H146" i="24"/>
  <c r="H145" i="24"/>
  <c r="G144" i="24"/>
  <c r="F144" i="24"/>
  <c r="H143" i="24"/>
  <c r="H142" i="24"/>
  <c r="H141" i="24"/>
  <c r="H140" i="24"/>
  <c r="H139" i="24"/>
  <c r="H138" i="24"/>
  <c r="H137" i="24"/>
  <c r="H136" i="24"/>
  <c r="F135" i="24"/>
  <c r="H134" i="24"/>
  <c r="H133" i="24"/>
  <c r="H132" i="24"/>
  <c r="H131" i="24"/>
  <c r="H130" i="24"/>
  <c r="H129" i="24"/>
  <c r="G128" i="24"/>
  <c r="H127" i="24"/>
  <c r="H126" i="24"/>
  <c r="H125" i="24"/>
  <c r="H124" i="24"/>
  <c r="H123" i="24"/>
  <c r="H122" i="24"/>
  <c r="H121" i="24"/>
  <c r="G120" i="24"/>
  <c r="F120" i="24"/>
  <c r="H118" i="24"/>
  <c r="H117" i="24"/>
  <c r="H116" i="24"/>
  <c r="H115" i="24"/>
  <c r="G114" i="24"/>
  <c r="F114" i="24"/>
  <c r="H113" i="24"/>
  <c r="H112" i="24"/>
  <c r="H111" i="24"/>
  <c r="H110" i="24"/>
  <c r="H109" i="24"/>
  <c r="H108" i="24"/>
  <c r="H107" i="24"/>
  <c r="H106" i="24"/>
  <c r="G105" i="24"/>
  <c r="F105" i="24"/>
  <c r="H104" i="24"/>
  <c r="H103" i="24"/>
  <c r="H102" i="24"/>
  <c r="G101" i="24"/>
  <c r="F101" i="24"/>
  <c r="H100" i="24"/>
  <c r="H99" i="24"/>
  <c r="H98" i="24"/>
  <c r="H97" i="24"/>
  <c r="H96" i="24"/>
  <c r="H95" i="24"/>
  <c r="H94" i="24"/>
  <c r="G93" i="24"/>
  <c r="F93" i="24"/>
  <c r="H92" i="24"/>
  <c r="H91" i="24"/>
  <c r="H90" i="24"/>
  <c r="H89" i="24"/>
  <c r="H88" i="24"/>
  <c r="H87" i="24"/>
  <c r="G86" i="24"/>
  <c r="F86" i="24"/>
  <c r="H85" i="24"/>
  <c r="H84" i="24"/>
  <c r="H83" i="24"/>
  <c r="H82" i="24"/>
  <c r="H81" i="24"/>
  <c r="G80" i="24"/>
  <c r="F80" i="24"/>
  <c r="H68" i="24"/>
  <c r="H67" i="24"/>
  <c r="H66" i="24"/>
  <c r="H65" i="24"/>
  <c r="H64" i="24"/>
  <c r="H63" i="24"/>
  <c r="H62" i="24"/>
  <c r="H61" i="24"/>
  <c r="H60" i="24"/>
  <c r="H58" i="24"/>
  <c r="H57" i="24"/>
  <c r="H56" i="24"/>
  <c r="H55" i="24"/>
  <c r="H54" i="24"/>
  <c r="H53" i="24"/>
  <c r="H52" i="24"/>
  <c r="G51" i="24"/>
  <c r="F51" i="24"/>
  <c r="H50" i="24"/>
  <c r="H49" i="24"/>
  <c r="H48" i="24"/>
  <c r="H47" i="24"/>
  <c r="H46" i="24"/>
  <c r="H45" i="24"/>
  <c r="H44" i="24"/>
  <c r="H43" i="24"/>
  <c r="H42" i="24"/>
  <c r="H41" i="24"/>
  <c r="H40" i="24"/>
  <c r="G39" i="24"/>
  <c r="F39" i="24"/>
  <c r="H38" i="24"/>
  <c r="H37" i="24"/>
  <c r="H36" i="24"/>
  <c r="H35" i="24"/>
  <c r="H34" i="24"/>
  <c r="H33" i="24"/>
  <c r="H32" i="24"/>
  <c r="H31" i="24"/>
  <c r="H30" i="24"/>
  <c r="G29" i="24"/>
  <c r="F29" i="24"/>
  <c r="H28" i="24"/>
  <c r="H27" i="24"/>
  <c r="G26" i="24"/>
  <c r="F26" i="24"/>
  <c r="H25" i="24"/>
  <c r="H24" i="24"/>
  <c r="G23" i="24"/>
  <c r="F23" i="24"/>
  <c r="H22" i="24"/>
  <c r="H21" i="24"/>
  <c r="H20" i="24"/>
  <c r="H19" i="24"/>
  <c r="H18" i="24"/>
  <c r="H17" i="24"/>
  <c r="H16" i="24"/>
  <c r="H15" i="24"/>
  <c r="G14" i="24"/>
  <c r="F14" i="24"/>
  <c r="H13" i="24"/>
  <c r="H12" i="24"/>
  <c r="H11" i="24"/>
  <c r="H10" i="24"/>
  <c r="H9" i="24"/>
  <c r="H8" i="24"/>
  <c r="H7" i="24"/>
  <c r="H6" i="24"/>
  <c r="G5" i="24"/>
  <c r="F5" i="24"/>
  <c r="H59" i="24"/>
  <c r="H114" i="24"/>
  <c r="H135" i="24"/>
  <c r="R19" i="21"/>
  <c r="H184" i="24"/>
  <c r="F128" i="24"/>
  <c r="F119" i="24"/>
  <c r="H23" i="24"/>
  <c r="G4" i="24"/>
  <c r="H86" i="24"/>
  <c r="H213" i="24"/>
  <c r="H203" i="24"/>
  <c r="H39" i="24"/>
  <c r="G195" i="24"/>
  <c r="H5" i="24"/>
  <c r="H128" i="24"/>
  <c r="H101" i="24"/>
  <c r="H80" i="24"/>
  <c r="F4" i="24"/>
  <c r="H51" i="24"/>
  <c r="G152" i="24"/>
  <c r="H196" i="24"/>
  <c r="H230" i="24"/>
  <c r="F195" i="24"/>
  <c r="H26" i="24"/>
  <c r="H105" i="24"/>
  <c r="H14" i="24"/>
  <c r="H29" i="24"/>
  <c r="H144" i="24"/>
  <c r="H165" i="24"/>
  <c r="H93" i="24"/>
  <c r="H120" i="24"/>
  <c r="G119" i="24"/>
  <c r="H222" i="24"/>
  <c r="H155" i="24"/>
  <c r="H176" i="24"/>
  <c r="H174" i="24"/>
  <c r="F152" i="24"/>
  <c r="F3" i="24"/>
  <c r="H4" i="24"/>
  <c r="H195" i="24"/>
  <c r="G3" i="24"/>
  <c r="H119" i="24"/>
  <c r="H152" i="24"/>
  <c r="H3" i="24"/>
  <c r="P46" i="22"/>
  <c r="Q46" i="22"/>
  <c r="X46" i="22"/>
  <c r="Y46" i="22"/>
  <c r="D217" i="23"/>
  <c r="F217" i="23"/>
  <c r="G217" i="23"/>
  <c r="C217" i="23"/>
  <c r="E222" i="23"/>
  <c r="H222" i="23"/>
  <c r="R6" i="7"/>
  <c r="X14" i="7"/>
  <c r="Y14" i="7"/>
  <c r="P14" i="7"/>
  <c r="Q14" i="7"/>
  <c r="H17" i="23"/>
  <c r="E17" i="23"/>
  <c r="E95" i="23"/>
  <c r="X14" i="15"/>
  <c r="Q14" i="15"/>
  <c r="P14" i="15"/>
  <c r="H95" i="23"/>
  <c r="Y45" i="22"/>
  <c r="X45" i="22"/>
  <c r="Q45" i="22"/>
  <c r="P45" i="22"/>
  <c r="E221" i="23"/>
  <c r="H221" i="23"/>
  <c r="E220" i="23"/>
  <c r="E219" i="23"/>
  <c r="E218" i="23"/>
  <c r="E216" i="23"/>
  <c r="E215" i="23"/>
  <c r="E214" i="23"/>
  <c r="E213" i="23"/>
  <c r="E212" i="23"/>
  <c r="E211" i="23"/>
  <c r="E210" i="23"/>
  <c r="D209" i="23"/>
  <c r="C209" i="23"/>
  <c r="E208" i="23"/>
  <c r="E207" i="23"/>
  <c r="E206" i="23"/>
  <c r="E205" i="23"/>
  <c r="E204" i="23"/>
  <c r="E203" i="23"/>
  <c r="E202" i="23"/>
  <c r="E201" i="23"/>
  <c r="D200" i="23"/>
  <c r="C200" i="23"/>
  <c r="E199" i="23"/>
  <c r="E198" i="23"/>
  <c r="E197" i="23"/>
  <c r="E196" i="23"/>
  <c r="E195" i="23"/>
  <c r="E194" i="23"/>
  <c r="E193" i="23"/>
  <c r="E192" i="23"/>
  <c r="E191" i="23"/>
  <c r="D190" i="23"/>
  <c r="C190" i="23"/>
  <c r="E189" i="23"/>
  <c r="E188" i="23"/>
  <c r="D188" i="23"/>
  <c r="C188" i="23"/>
  <c r="E187" i="23"/>
  <c r="E186" i="23"/>
  <c r="E185" i="23"/>
  <c r="E184" i="23"/>
  <c r="D183" i="23"/>
  <c r="C183" i="23"/>
  <c r="E181" i="23"/>
  <c r="E180" i="23"/>
  <c r="D180" i="23"/>
  <c r="C180" i="23"/>
  <c r="E179" i="23"/>
  <c r="E178" i="23"/>
  <c r="E177" i="23"/>
  <c r="E176" i="23"/>
  <c r="E175" i="23"/>
  <c r="E174" i="23"/>
  <c r="E173" i="23"/>
  <c r="D172" i="23"/>
  <c r="C172" i="23"/>
  <c r="E171" i="23"/>
  <c r="E170" i="23"/>
  <c r="E169" i="23"/>
  <c r="E168" i="23"/>
  <c r="E167" i="23"/>
  <c r="E166" i="23"/>
  <c r="E165" i="23"/>
  <c r="E164" i="23"/>
  <c r="D163" i="23"/>
  <c r="C163" i="23"/>
  <c r="E162" i="23"/>
  <c r="E161" i="23"/>
  <c r="E160" i="23"/>
  <c r="E159" i="23"/>
  <c r="E158" i="23"/>
  <c r="E157" i="23"/>
  <c r="E156" i="23"/>
  <c r="E155" i="23"/>
  <c r="D154" i="23"/>
  <c r="C154" i="23"/>
  <c r="E153" i="23"/>
  <c r="E152" i="23"/>
  <c r="E151" i="23"/>
  <c r="E150" i="23"/>
  <c r="E149" i="23"/>
  <c r="E148" i="23"/>
  <c r="E147" i="23"/>
  <c r="E146" i="23"/>
  <c r="E145" i="23"/>
  <c r="E144" i="23"/>
  <c r="D143" i="23"/>
  <c r="C143" i="23"/>
  <c r="E141" i="23"/>
  <c r="E140" i="23"/>
  <c r="E139" i="23"/>
  <c r="E138" i="23"/>
  <c r="E137" i="23"/>
  <c r="E136" i="23"/>
  <c r="D135" i="23"/>
  <c r="C135" i="23"/>
  <c r="E134" i="23"/>
  <c r="E133" i="23"/>
  <c r="E132" i="23"/>
  <c r="E131" i="23"/>
  <c r="E130" i="23"/>
  <c r="E129" i="23"/>
  <c r="E128" i="23"/>
  <c r="D127" i="23"/>
  <c r="C127" i="23"/>
  <c r="E126" i="23"/>
  <c r="E125" i="23"/>
  <c r="E124" i="23"/>
  <c r="E123" i="23"/>
  <c r="E122" i="23"/>
  <c r="E121" i="23"/>
  <c r="E120" i="23"/>
  <c r="E119" i="23"/>
  <c r="E118" i="23"/>
  <c r="E117" i="23"/>
  <c r="E116" i="23"/>
  <c r="E115" i="23"/>
  <c r="E114" i="23"/>
  <c r="E113" i="23"/>
  <c r="E112" i="23"/>
  <c r="D111" i="23"/>
  <c r="C111" i="23"/>
  <c r="E110" i="23"/>
  <c r="E109" i="23"/>
  <c r="E108" i="23"/>
  <c r="E107" i="23"/>
  <c r="E106" i="23"/>
  <c r="E105" i="23"/>
  <c r="E104" i="23"/>
  <c r="D103" i="23"/>
  <c r="C103" i="23"/>
  <c r="E101" i="23"/>
  <c r="E100" i="23"/>
  <c r="E99" i="23"/>
  <c r="E98" i="23"/>
  <c r="D97" i="23"/>
  <c r="C97" i="23"/>
  <c r="E96" i="23"/>
  <c r="E94" i="23"/>
  <c r="E93" i="23"/>
  <c r="E92" i="23"/>
  <c r="E91" i="23"/>
  <c r="E90" i="23"/>
  <c r="E89" i="23"/>
  <c r="D88" i="23"/>
  <c r="C88" i="23"/>
  <c r="E87" i="23"/>
  <c r="E86" i="23"/>
  <c r="E85" i="23"/>
  <c r="D84" i="23"/>
  <c r="C84" i="23"/>
  <c r="E83" i="23"/>
  <c r="E82" i="23"/>
  <c r="E81" i="23"/>
  <c r="E80" i="23"/>
  <c r="E79" i="23"/>
  <c r="E78" i="23"/>
  <c r="E77" i="23"/>
  <c r="D76" i="23"/>
  <c r="C76" i="23"/>
  <c r="E75" i="23"/>
  <c r="E74" i="23"/>
  <c r="E73" i="23"/>
  <c r="E72" i="23"/>
  <c r="D71" i="23"/>
  <c r="C71" i="23"/>
  <c r="E70" i="23"/>
  <c r="E69" i="23"/>
  <c r="E68" i="23"/>
  <c r="E67" i="23"/>
  <c r="E66" i="23"/>
  <c r="D65" i="23"/>
  <c r="C65" i="23"/>
  <c r="E64" i="23"/>
  <c r="E63" i="23"/>
  <c r="E62" i="23"/>
  <c r="E61" i="23"/>
  <c r="E60" i="23"/>
  <c r="E59" i="23"/>
  <c r="E58" i="23"/>
  <c r="D57" i="23"/>
  <c r="C57" i="23"/>
  <c r="E56" i="23"/>
  <c r="E55" i="23"/>
  <c r="E54" i="23"/>
  <c r="E53" i="23"/>
  <c r="E52" i="23"/>
  <c r="D51" i="23"/>
  <c r="C51" i="23"/>
  <c r="E50" i="23"/>
  <c r="E49" i="23"/>
  <c r="E48" i="23"/>
  <c r="E47" i="23"/>
  <c r="E46" i="23"/>
  <c r="E45" i="23"/>
  <c r="E44" i="23"/>
  <c r="E43" i="23"/>
  <c r="E42" i="23"/>
  <c r="E41" i="23"/>
  <c r="E40" i="23"/>
  <c r="D39" i="23"/>
  <c r="C39" i="23"/>
  <c r="E38" i="23"/>
  <c r="E37" i="23"/>
  <c r="E36" i="23"/>
  <c r="E35" i="23"/>
  <c r="E34" i="23"/>
  <c r="E33" i="23"/>
  <c r="E32" i="23"/>
  <c r="E31" i="23"/>
  <c r="E30" i="23"/>
  <c r="D29" i="23"/>
  <c r="C29" i="23"/>
  <c r="E28" i="23"/>
  <c r="E27" i="23"/>
  <c r="D26" i="23"/>
  <c r="C26" i="23"/>
  <c r="E25" i="23"/>
  <c r="E24" i="23"/>
  <c r="D23" i="23"/>
  <c r="C23" i="23"/>
  <c r="E21" i="23"/>
  <c r="E20" i="23"/>
  <c r="E19" i="23"/>
  <c r="E18" i="23"/>
  <c r="E16" i="23"/>
  <c r="E15" i="23"/>
  <c r="E13" i="23"/>
  <c r="E12" i="23"/>
  <c r="E11" i="23"/>
  <c r="E10" i="23"/>
  <c r="E9" i="23"/>
  <c r="E8" i="23"/>
  <c r="E7" i="23"/>
  <c r="E6" i="23"/>
  <c r="D5" i="23"/>
  <c r="C5" i="23"/>
  <c r="E14" i="23"/>
  <c r="E217" i="23"/>
  <c r="E97" i="23"/>
  <c r="E127" i="23"/>
  <c r="E84" i="23"/>
  <c r="E76" i="23"/>
  <c r="D182" i="23"/>
  <c r="E39" i="23"/>
  <c r="E57" i="23"/>
  <c r="E71" i="23"/>
  <c r="E51" i="23"/>
  <c r="E65" i="23"/>
  <c r="E5" i="23"/>
  <c r="E209" i="23"/>
  <c r="E200" i="23"/>
  <c r="E190" i="23"/>
  <c r="C182" i="23"/>
  <c r="E183" i="23"/>
  <c r="E172" i="23"/>
  <c r="E163" i="23"/>
  <c r="C142" i="23"/>
  <c r="D142" i="23"/>
  <c r="E154" i="23"/>
  <c r="E143" i="23"/>
  <c r="E135" i="23"/>
  <c r="D102" i="23"/>
  <c r="E111" i="23"/>
  <c r="C102" i="23"/>
  <c r="E103" i="23"/>
  <c r="E88" i="23"/>
  <c r="E29" i="23"/>
  <c r="E26" i="23"/>
  <c r="E23" i="23"/>
  <c r="D4" i="23"/>
  <c r="C4" i="23"/>
  <c r="U18" i="18"/>
  <c r="U5" i="18"/>
  <c r="T18" i="18"/>
  <c r="R18" i="18"/>
  <c r="U11" i="18"/>
  <c r="T11" i="18"/>
  <c r="R11" i="18"/>
  <c r="U6" i="18"/>
  <c r="T6" i="18"/>
  <c r="R6" i="18"/>
  <c r="R22" i="7"/>
  <c r="R15" i="7"/>
  <c r="T5" i="18"/>
  <c r="R5" i="7"/>
  <c r="R5" i="18"/>
  <c r="E182" i="23"/>
  <c r="E142" i="23"/>
  <c r="D3" i="23"/>
  <c r="C3" i="23"/>
  <c r="E102" i="23"/>
  <c r="E4" i="23"/>
  <c r="Y44" i="22"/>
  <c r="Y43" i="22"/>
  <c r="Y42" i="22"/>
  <c r="Y39" i="22"/>
  <c r="Y38" i="22"/>
  <c r="Y37" i="22"/>
  <c r="Y36" i="22"/>
  <c r="Y35" i="22"/>
  <c r="Y34" i="22"/>
  <c r="Y33" i="22"/>
  <c r="Y31" i="22"/>
  <c r="Y30" i="22"/>
  <c r="Y29" i="22"/>
  <c r="Y28" i="22"/>
  <c r="Y27" i="22"/>
  <c r="Y26" i="22"/>
  <c r="Y25" i="22"/>
  <c r="Y24" i="22"/>
  <c r="Y22" i="22"/>
  <c r="Y21" i="22"/>
  <c r="Y20" i="22"/>
  <c r="Y19" i="22"/>
  <c r="Y18" i="22"/>
  <c r="Y17" i="22"/>
  <c r="Y16" i="22"/>
  <c r="Y15" i="22"/>
  <c r="Y14" i="22"/>
  <c r="Y12" i="22"/>
  <c r="Y10" i="22"/>
  <c r="Y9" i="22"/>
  <c r="Y8" i="22"/>
  <c r="Y7" i="22"/>
  <c r="X44" i="22"/>
  <c r="X43" i="22"/>
  <c r="X42" i="22"/>
  <c r="X39" i="22"/>
  <c r="X38" i="22"/>
  <c r="X37" i="22"/>
  <c r="X36" i="22"/>
  <c r="X35" i="22"/>
  <c r="X34" i="22"/>
  <c r="X33" i="22"/>
  <c r="X31" i="22"/>
  <c r="X30" i="22"/>
  <c r="X29" i="22"/>
  <c r="X28" i="22"/>
  <c r="X27" i="22"/>
  <c r="X26" i="22"/>
  <c r="X25" i="22"/>
  <c r="X24" i="22"/>
  <c r="X22" i="22"/>
  <c r="X21" i="22"/>
  <c r="X20" i="22"/>
  <c r="X19" i="22"/>
  <c r="X18" i="22"/>
  <c r="X17" i="22"/>
  <c r="X16" i="22"/>
  <c r="X15" i="22"/>
  <c r="X14" i="22"/>
  <c r="X12" i="22"/>
  <c r="X10" i="22"/>
  <c r="X9" i="22"/>
  <c r="X8" i="22"/>
  <c r="X7" i="22"/>
  <c r="Q7" i="22"/>
  <c r="Q8" i="22"/>
  <c r="Q9" i="22"/>
  <c r="Q10" i="22"/>
  <c r="Q12" i="22"/>
  <c r="Q11" i="22"/>
  <c r="Q14" i="22"/>
  <c r="Q15" i="22"/>
  <c r="Q16" i="22"/>
  <c r="Q17" i="22"/>
  <c r="Q18" i="22"/>
  <c r="Q19" i="22"/>
  <c r="Q20" i="22"/>
  <c r="Q21" i="22"/>
  <c r="Q22" i="22"/>
  <c r="Q24" i="22"/>
  <c r="Q25" i="22"/>
  <c r="Q26" i="22"/>
  <c r="Q27" i="22"/>
  <c r="Q28" i="22"/>
  <c r="Q29" i="22"/>
  <c r="Q30" i="22"/>
  <c r="Q31" i="22"/>
  <c r="Q33" i="22"/>
  <c r="Q34" i="22"/>
  <c r="Q35" i="22"/>
  <c r="Q36" i="22"/>
  <c r="Q37" i="22"/>
  <c r="Q38" i="22"/>
  <c r="Q39" i="22"/>
  <c r="Q42" i="22"/>
  <c r="Q43" i="22"/>
  <c r="Q44" i="22"/>
  <c r="P43" i="22"/>
  <c r="P44" i="22"/>
  <c r="P42" i="22"/>
  <c r="P34" i="22"/>
  <c r="P35" i="22"/>
  <c r="P36" i="22"/>
  <c r="P37" i="22"/>
  <c r="P38" i="22"/>
  <c r="P39" i="22"/>
  <c r="P33" i="22"/>
  <c r="P25" i="22"/>
  <c r="P26" i="22"/>
  <c r="P27" i="22"/>
  <c r="P28" i="22"/>
  <c r="P29" i="22"/>
  <c r="P30" i="22"/>
  <c r="P31" i="22"/>
  <c r="P24" i="22"/>
  <c r="P15" i="22"/>
  <c r="P16" i="22"/>
  <c r="P17" i="22"/>
  <c r="P18" i="22"/>
  <c r="P19" i="22"/>
  <c r="P20" i="22"/>
  <c r="P21" i="22"/>
  <c r="P22" i="22"/>
  <c r="P14" i="22"/>
  <c r="P12" i="22"/>
  <c r="P11" i="22"/>
  <c r="P8" i="22"/>
  <c r="P9" i="22"/>
  <c r="P10" i="22"/>
  <c r="P7" i="22"/>
  <c r="X51" i="20"/>
  <c r="X50" i="20" s="1"/>
  <c r="X47" i="20"/>
  <c r="X46" i="20"/>
  <c r="X45" i="20"/>
  <c r="X44" i="20"/>
  <c r="X43" i="20"/>
  <c r="X42" i="20"/>
  <c r="X41" i="20"/>
  <c r="X36" i="20"/>
  <c r="X35" i="20"/>
  <c r="X34" i="20"/>
  <c r="X33" i="20"/>
  <c r="X32" i="20"/>
  <c r="X31" i="20"/>
  <c r="X30" i="20"/>
  <c r="X29" i="20"/>
  <c r="X27" i="20"/>
  <c r="X26" i="20"/>
  <c r="X25" i="20"/>
  <c r="X24" i="20"/>
  <c r="X23" i="20"/>
  <c r="X22" i="20"/>
  <c r="X21" i="20"/>
  <c r="X20" i="20"/>
  <c r="X16" i="20"/>
  <c r="X15" i="20"/>
  <c r="X14" i="20"/>
  <c r="X13" i="20"/>
  <c r="X12" i="20"/>
  <c r="X11" i="20"/>
  <c r="X10" i="20"/>
  <c r="X9" i="20"/>
  <c r="X8" i="20"/>
  <c r="X7" i="20"/>
  <c r="Y51" i="20"/>
  <c r="Y50" i="20" s="1"/>
  <c r="Y47" i="20"/>
  <c r="Y46" i="20"/>
  <c r="Y45" i="20"/>
  <c r="Y44" i="20"/>
  <c r="Y43" i="20"/>
  <c r="Y42" i="20"/>
  <c r="Y41" i="20"/>
  <c r="Y36" i="20"/>
  <c r="Y35" i="20"/>
  <c r="Y34" i="20"/>
  <c r="Y33" i="20"/>
  <c r="Y32" i="20"/>
  <c r="Y31" i="20"/>
  <c r="Y30" i="20"/>
  <c r="Y29" i="20"/>
  <c r="Y27" i="20"/>
  <c r="Y26" i="20"/>
  <c r="Y25" i="20"/>
  <c r="Y24" i="20"/>
  <c r="Y23" i="20"/>
  <c r="Y22" i="20"/>
  <c r="Y21" i="20"/>
  <c r="Y20" i="20"/>
  <c r="Y16" i="20"/>
  <c r="Y15" i="20"/>
  <c r="Y14" i="20"/>
  <c r="Y13" i="20"/>
  <c r="Y12" i="20"/>
  <c r="Y11" i="20"/>
  <c r="Y10" i="20"/>
  <c r="Y9" i="20"/>
  <c r="Y8" i="20"/>
  <c r="Y7" i="20"/>
  <c r="Y6" i="20" s="1"/>
  <c r="Q7" i="20"/>
  <c r="Q8" i="20"/>
  <c r="Q9" i="20"/>
  <c r="Q10" i="20"/>
  <c r="Q11" i="20"/>
  <c r="Q12" i="20"/>
  <c r="Q13" i="20"/>
  <c r="Q14" i="20"/>
  <c r="Q15" i="20"/>
  <c r="Q16" i="20"/>
  <c r="Q20" i="20"/>
  <c r="Q21" i="20"/>
  <c r="Q22" i="20"/>
  <c r="Q23" i="20"/>
  <c r="Q24" i="20"/>
  <c r="Q25" i="20"/>
  <c r="Q26" i="20"/>
  <c r="Q27" i="20"/>
  <c r="Q29" i="20"/>
  <c r="Q30" i="20"/>
  <c r="Q31" i="20"/>
  <c r="Q32" i="20"/>
  <c r="Q33" i="20"/>
  <c r="Q34" i="20"/>
  <c r="Q35" i="20"/>
  <c r="Q36" i="20"/>
  <c r="Q41" i="20"/>
  <c r="Q42" i="20"/>
  <c r="Q43" i="20"/>
  <c r="Q44" i="20"/>
  <c r="Q45" i="20"/>
  <c r="Q46" i="20"/>
  <c r="Q47" i="20"/>
  <c r="Q51" i="20"/>
  <c r="P51" i="20"/>
  <c r="P42" i="20"/>
  <c r="P43" i="20"/>
  <c r="P44" i="20"/>
  <c r="P45" i="20"/>
  <c r="P46" i="20"/>
  <c r="P47" i="20"/>
  <c r="P41" i="20"/>
  <c r="P30" i="20"/>
  <c r="P31" i="20"/>
  <c r="P32" i="20"/>
  <c r="P33" i="20"/>
  <c r="P34" i="20"/>
  <c r="P35" i="20"/>
  <c r="P36" i="20"/>
  <c r="P29" i="20"/>
  <c r="P21" i="20"/>
  <c r="P22" i="20"/>
  <c r="P23" i="20"/>
  <c r="P24" i="20"/>
  <c r="P25" i="20"/>
  <c r="P26" i="20"/>
  <c r="P27" i="20"/>
  <c r="P20" i="20"/>
  <c r="P8" i="20"/>
  <c r="P9" i="20"/>
  <c r="P10" i="20"/>
  <c r="P11" i="20"/>
  <c r="P12" i="20"/>
  <c r="P13" i="20"/>
  <c r="P14" i="20"/>
  <c r="P15" i="20"/>
  <c r="P16" i="20"/>
  <c r="P7" i="20"/>
  <c r="Y25" i="19"/>
  <c r="Y24" i="19"/>
  <c r="Y23" i="19"/>
  <c r="Y17" i="19"/>
  <c r="Y14" i="19"/>
  <c r="Y12" i="19"/>
  <c r="Y10" i="19"/>
  <c r="Y7" i="19"/>
  <c r="Y5" i="19"/>
  <c r="K24" i="1"/>
  <c r="X25" i="19"/>
  <c r="X24" i="19"/>
  <c r="X23" i="19"/>
  <c r="X17" i="19"/>
  <c r="X14" i="19"/>
  <c r="X12" i="19"/>
  <c r="X10" i="19"/>
  <c r="X7" i="19"/>
  <c r="X5" i="19"/>
  <c r="J24" i="1"/>
  <c r="Q7" i="19"/>
  <c r="Q10" i="19"/>
  <c r="Q12" i="19"/>
  <c r="Q14" i="19"/>
  <c r="Q23" i="19"/>
  <c r="Q17" i="19"/>
  <c r="Q25" i="19"/>
  <c r="Q24" i="19"/>
  <c r="P25" i="19"/>
  <c r="P23" i="19"/>
  <c r="P17" i="19"/>
  <c r="P14" i="19"/>
  <c r="P12" i="19"/>
  <c r="P10" i="19"/>
  <c r="P7" i="19"/>
  <c r="Q9" i="18"/>
  <c r="Q6" i="18"/>
  <c r="Q13" i="18"/>
  <c r="Q15" i="18"/>
  <c r="Q17" i="18"/>
  <c r="Q19" i="18"/>
  <c r="Q20" i="18"/>
  <c r="Q21" i="18"/>
  <c r="P20" i="18"/>
  <c r="P21" i="18"/>
  <c r="P19" i="18"/>
  <c r="P17" i="18"/>
  <c r="P15" i="18"/>
  <c r="P13" i="18"/>
  <c r="P9" i="18"/>
  <c r="Y29" i="21"/>
  <c r="Y28" i="21"/>
  <c r="Y27" i="21"/>
  <c r="Y26" i="21"/>
  <c r="Y25" i="21"/>
  <c r="Y24" i="21"/>
  <c r="Y23" i="21"/>
  <c r="Y20" i="21"/>
  <c r="Y19" i="21"/>
  <c r="Y18" i="21"/>
  <c r="Y17" i="21"/>
  <c r="Y16" i="21"/>
  <c r="Y15" i="21"/>
  <c r="Y7" i="21"/>
  <c r="X29" i="21"/>
  <c r="X28" i="21"/>
  <c r="X27" i="21"/>
  <c r="X26" i="21"/>
  <c r="X25" i="21"/>
  <c r="X24" i="21"/>
  <c r="X23" i="21"/>
  <c r="X20" i="21"/>
  <c r="X19" i="21"/>
  <c r="X18" i="21"/>
  <c r="X17" i="21"/>
  <c r="X16" i="21"/>
  <c r="X15" i="21"/>
  <c r="X7" i="21"/>
  <c r="Q7" i="21"/>
  <c r="Q12" i="21"/>
  <c r="Q15" i="21"/>
  <c r="Q16" i="21"/>
  <c r="Q17" i="21"/>
  <c r="Q18" i="21"/>
  <c r="Q19" i="21"/>
  <c r="Q20" i="21"/>
  <c r="Q23" i="21"/>
  <c r="Q24" i="21"/>
  <c r="Q25" i="21"/>
  <c r="Q26" i="21"/>
  <c r="Q27" i="21"/>
  <c r="Q28" i="21"/>
  <c r="Q29" i="21"/>
  <c r="P24" i="21"/>
  <c r="P25" i="21"/>
  <c r="P26" i="21"/>
  <c r="P27" i="21"/>
  <c r="P28" i="21"/>
  <c r="P29" i="21"/>
  <c r="P23" i="21"/>
  <c r="P16" i="21"/>
  <c r="P17" i="21"/>
  <c r="P18" i="21"/>
  <c r="P19" i="21"/>
  <c r="P20" i="21"/>
  <c r="P15" i="21"/>
  <c r="P12" i="21"/>
  <c r="P7" i="21"/>
  <c r="X22" i="17"/>
  <c r="X21" i="17"/>
  <c r="X20" i="17"/>
  <c r="X19" i="17"/>
  <c r="X18" i="17"/>
  <c r="X8" i="17"/>
  <c r="Y22" i="17"/>
  <c r="Y21" i="17"/>
  <c r="Y20" i="17"/>
  <c r="Y19" i="17"/>
  <c r="Y18" i="17"/>
  <c r="Y8" i="17"/>
  <c r="Q22" i="17"/>
  <c r="Q21" i="17"/>
  <c r="Q20" i="17"/>
  <c r="Q19" i="17"/>
  <c r="Q14" i="17"/>
  <c r="Q13" i="17"/>
  <c r="Q10" i="17"/>
  <c r="Q8" i="17"/>
  <c r="Q6" i="17"/>
  <c r="P19" i="17"/>
  <c r="P20" i="17"/>
  <c r="P21" i="17"/>
  <c r="P22" i="17"/>
  <c r="P18" i="17"/>
  <c r="P13" i="17"/>
  <c r="P8" i="17"/>
  <c r="Y15" i="16"/>
  <c r="Y14" i="16"/>
  <c r="Y12" i="16"/>
  <c r="Y8" i="16"/>
  <c r="K20" i="1"/>
  <c r="X15" i="16"/>
  <c r="X14" i="16"/>
  <c r="X12" i="16"/>
  <c r="X8" i="16"/>
  <c r="J20" i="1"/>
  <c r="Q8" i="16"/>
  <c r="Q6" i="16"/>
  <c r="Q12" i="16"/>
  <c r="Q10" i="16"/>
  <c r="Q14" i="16"/>
  <c r="Q15" i="16"/>
  <c r="P15" i="16"/>
  <c r="P14" i="16"/>
  <c r="P12" i="16"/>
  <c r="P8" i="16"/>
  <c r="X15" i="15"/>
  <c r="X13" i="15"/>
  <c r="X12" i="15"/>
  <c r="X10" i="15"/>
  <c r="X9" i="15"/>
  <c r="X8" i="15"/>
  <c r="X7" i="15"/>
  <c r="J19" i="1"/>
  <c r="Y15" i="15"/>
  <c r="Y13" i="15"/>
  <c r="Y12" i="15"/>
  <c r="Y10" i="15"/>
  <c r="Y9" i="15"/>
  <c r="Y8" i="15"/>
  <c r="Y7" i="15"/>
  <c r="K19" i="1"/>
  <c r="Q7" i="15"/>
  <c r="Q8" i="15"/>
  <c r="Q9" i="15"/>
  <c r="Q10" i="15"/>
  <c r="Q12" i="15"/>
  <c r="Q13" i="15"/>
  <c r="Q15" i="15"/>
  <c r="P15" i="15"/>
  <c r="P13" i="15"/>
  <c r="P12" i="15"/>
  <c r="P8" i="15"/>
  <c r="P9" i="15"/>
  <c r="P10" i="15"/>
  <c r="P7" i="15"/>
  <c r="Y14" i="14"/>
  <c r="Y11" i="14"/>
  <c r="Y7" i="14"/>
  <c r="K18" i="1"/>
  <c r="X14" i="14"/>
  <c r="X11" i="14"/>
  <c r="X7" i="14"/>
  <c r="J18" i="1"/>
  <c r="Q7" i="14"/>
  <c r="Q11" i="14"/>
  <c r="Q14" i="14"/>
  <c r="Q12" i="14"/>
  <c r="Q15" i="14"/>
  <c r="Q19" i="14"/>
  <c r="P14" i="14"/>
  <c r="P11" i="14"/>
  <c r="P7" i="14"/>
  <c r="X17" i="13"/>
  <c r="X16" i="13"/>
  <c r="X15" i="13"/>
  <c r="X14" i="13"/>
  <c r="X13" i="13"/>
  <c r="X10" i="13"/>
  <c r="X7" i="13"/>
  <c r="Y17" i="13"/>
  <c r="Y16" i="13"/>
  <c r="Y15" i="13"/>
  <c r="Y14" i="13"/>
  <c r="Y13" i="13"/>
  <c r="Y10" i="13"/>
  <c r="Y7" i="13"/>
  <c r="K17" i="1"/>
  <c r="Q7" i="13"/>
  <c r="Q6" i="13"/>
  <c r="Q10" i="13"/>
  <c r="Q9" i="13"/>
  <c r="Q13" i="13"/>
  <c r="Q14" i="13"/>
  <c r="Q15" i="13"/>
  <c r="Q16" i="13"/>
  <c r="Q17" i="13"/>
  <c r="P14" i="13"/>
  <c r="P15" i="13"/>
  <c r="P16" i="13"/>
  <c r="P17" i="13"/>
  <c r="P13" i="13"/>
  <c r="P10" i="13"/>
  <c r="P7" i="13"/>
  <c r="Y14" i="12"/>
  <c r="Y12" i="12"/>
  <c r="Y8" i="12"/>
  <c r="Y7" i="12"/>
  <c r="K16" i="1"/>
  <c r="X14" i="12"/>
  <c r="X12" i="12"/>
  <c r="X8" i="12"/>
  <c r="X7" i="12"/>
  <c r="Q7" i="12"/>
  <c r="Q8" i="12"/>
  <c r="Q12" i="12"/>
  <c r="Q14" i="12"/>
  <c r="P14" i="12"/>
  <c r="P12" i="12"/>
  <c r="P8" i="12"/>
  <c r="P7" i="12"/>
  <c r="X18" i="11"/>
  <c r="X16" i="11"/>
  <c r="X13" i="11"/>
  <c r="X10" i="11"/>
  <c r="X9" i="11"/>
  <c r="Y18" i="11"/>
  <c r="Y16" i="11"/>
  <c r="Y13" i="11"/>
  <c r="Y10" i="11"/>
  <c r="Y9" i="11"/>
  <c r="K15" i="1"/>
  <c r="Q9" i="11"/>
  <c r="Q10" i="11"/>
  <c r="Q13" i="11"/>
  <c r="Q16" i="11"/>
  <c r="Q18" i="11"/>
  <c r="Q17" i="11"/>
  <c r="P18" i="11"/>
  <c r="P16" i="11"/>
  <c r="P13" i="11"/>
  <c r="P10" i="11"/>
  <c r="P9" i="11"/>
  <c r="Y24" i="10"/>
  <c r="Y22" i="10"/>
  <c r="Y19" i="10"/>
  <c r="Y10" i="10"/>
  <c r="Y9" i="10"/>
  <c r="Y8" i="10"/>
  <c r="Y7" i="10"/>
  <c r="K14" i="1"/>
  <c r="X24" i="10"/>
  <c r="X22" i="10"/>
  <c r="X19" i="10"/>
  <c r="X10" i="10"/>
  <c r="X9" i="10"/>
  <c r="X8" i="10"/>
  <c r="X7" i="10"/>
  <c r="Q7" i="10"/>
  <c r="Q8" i="10"/>
  <c r="Q9" i="10"/>
  <c r="Q10" i="10"/>
  <c r="Q19" i="10"/>
  <c r="Q13" i="10"/>
  <c r="Q22" i="10"/>
  <c r="Q24" i="10"/>
  <c r="P24" i="10"/>
  <c r="P22" i="10"/>
  <c r="P19" i="10"/>
  <c r="P8" i="10"/>
  <c r="P9" i="10"/>
  <c r="P10" i="10"/>
  <c r="P7" i="10"/>
  <c r="X14" i="9"/>
  <c r="X10" i="9"/>
  <c r="X9" i="9"/>
  <c r="X8" i="9"/>
  <c r="X7" i="9"/>
  <c r="Y14" i="9"/>
  <c r="Y10" i="9"/>
  <c r="Y9" i="9"/>
  <c r="Y8" i="9"/>
  <c r="Y7" i="9"/>
  <c r="K13" i="1"/>
  <c r="Q7" i="9"/>
  <c r="Q8" i="9"/>
  <c r="Q9" i="9"/>
  <c r="Q10" i="9"/>
  <c r="Q14" i="9"/>
  <c r="Q11" i="9"/>
  <c r="Q16" i="9"/>
  <c r="P14" i="9"/>
  <c r="P8" i="9"/>
  <c r="P9" i="9"/>
  <c r="P10" i="9"/>
  <c r="P7" i="9"/>
  <c r="Y17" i="8"/>
  <c r="Y16" i="8"/>
  <c r="Y15" i="8"/>
  <c r="Y14" i="8"/>
  <c r="Y12" i="8"/>
  <c r="Y11" i="8"/>
  <c r="Y10" i="8"/>
  <c r="Y8" i="8"/>
  <c r="Y7" i="8"/>
  <c r="K12" i="1"/>
  <c r="X17" i="8"/>
  <c r="X16" i="8"/>
  <c r="X15" i="8"/>
  <c r="X14" i="8"/>
  <c r="X12" i="8"/>
  <c r="X11" i="8"/>
  <c r="X10" i="8"/>
  <c r="X8" i="8"/>
  <c r="X7" i="8"/>
  <c r="Q7" i="8"/>
  <c r="Q8" i="8"/>
  <c r="Q10" i="8"/>
  <c r="Q11" i="8"/>
  <c r="Q12" i="8"/>
  <c r="Q14" i="8"/>
  <c r="Q15" i="8"/>
  <c r="Q16" i="8"/>
  <c r="Q17" i="8"/>
  <c r="Q18" i="8"/>
  <c r="Q22" i="8"/>
  <c r="Q19" i="8"/>
  <c r="P22" i="8"/>
  <c r="P15" i="8"/>
  <c r="P16" i="8"/>
  <c r="P17" i="8"/>
  <c r="P18" i="8"/>
  <c r="P14" i="8"/>
  <c r="P12" i="8"/>
  <c r="P11" i="8"/>
  <c r="P10" i="8"/>
  <c r="P8" i="8"/>
  <c r="P7" i="8"/>
  <c r="X17" i="2"/>
  <c r="X15" i="2"/>
  <c r="X14" i="2"/>
  <c r="X13" i="2"/>
  <c r="X12" i="2"/>
  <c r="X10" i="2"/>
  <c r="X9" i="2"/>
  <c r="X8" i="2"/>
  <c r="X7" i="2"/>
  <c r="Y17" i="2"/>
  <c r="Y15" i="2"/>
  <c r="Y14" i="2"/>
  <c r="Y13" i="2"/>
  <c r="Y12" i="2"/>
  <c r="Y10" i="2"/>
  <c r="Y9" i="2"/>
  <c r="Y8" i="2"/>
  <c r="Y7" i="2"/>
  <c r="K11" i="1"/>
  <c r="Q7" i="2"/>
  <c r="Q8" i="2"/>
  <c r="Q9" i="2"/>
  <c r="Q10" i="2"/>
  <c r="Q12" i="2"/>
  <c r="Q13" i="2"/>
  <c r="Q14" i="2"/>
  <c r="Q15" i="2"/>
  <c r="Q17" i="2"/>
  <c r="Q16" i="2"/>
  <c r="P17" i="2"/>
  <c r="P15" i="2"/>
  <c r="P14" i="2"/>
  <c r="P13" i="2"/>
  <c r="P12" i="2"/>
  <c r="P10" i="2"/>
  <c r="P9" i="2"/>
  <c r="P8" i="2"/>
  <c r="P7" i="2"/>
  <c r="Y12" i="6"/>
  <c r="Y7" i="6"/>
  <c r="K10" i="1"/>
  <c r="X12" i="6"/>
  <c r="X7" i="6"/>
  <c r="Q7" i="6"/>
  <c r="Q6" i="6"/>
  <c r="Q12" i="6"/>
  <c r="Q11" i="6"/>
  <c r="P12" i="6"/>
  <c r="P7" i="6"/>
  <c r="X10" i="5"/>
  <c r="X7" i="5"/>
  <c r="Y10" i="5"/>
  <c r="Y7" i="5"/>
  <c r="K9" i="1"/>
  <c r="Q7" i="5"/>
  <c r="Q6" i="5"/>
  <c r="Q10" i="5"/>
  <c r="Q9" i="5"/>
  <c r="P10" i="5"/>
  <c r="P7" i="5"/>
  <c r="Y25" i="7"/>
  <c r="Y24" i="7"/>
  <c r="Y23" i="7"/>
  <c r="Y17" i="7"/>
  <c r="Y13" i="7"/>
  <c r="Y8" i="7"/>
  <c r="X25" i="7"/>
  <c r="X24" i="7"/>
  <c r="X23" i="7"/>
  <c r="X17" i="7"/>
  <c r="X13" i="7"/>
  <c r="X8" i="7"/>
  <c r="Q8" i="7"/>
  <c r="Q13" i="7"/>
  <c r="Q17" i="7"/>
  <c r="Q15" i="7"/>
  <c r="Q23" i="7"/>
  <c r="Q24" i="7"/>
  <c r="Q25" i="7"/>
  <c r="P25" i="7"/>
  <c r="P24" i="7"/>
  <c r="P23" i="7"/>
  <c r="P17" i="7"/>
  <c r="P13" i="7"/>
  <c r="P8" i="7"/>
  <c r="Y5" i="4"/>
  <c r="K7" i="1"/>
  <c r="Y7" i="4"/>
  <c r="Y8" i="4"/>
  <c r="Y12" i="4"/>
  <c r="Y14" i="4"/>
  <c r="Y16" i="4"/>
  <c r="Y23" i="4"/>
  <c r="Y24" i="4"/>
  <c r="Y25" i="4"/>
  <c r="Y29" i="4"/>
  <c r="Y28" i="4"/>
  <c r="X29" i="4"/>
  <c r="X28" i="4"/>
  <c r="X25" i="4"/>
  <c r="X24" i="4"/>
  <c r="X23" i="4"/>
  <c r="X16" i="4"/>
  <c r="X14" i="4"/>
  <c r="X12" i="4"/>
  <c r="X8" i="4"/>
  <c r="X7" i="4"/>
  <c r="X5" i="4"/>
  <c r="Q7" i="4"/>
  <c r="Q8" i="4"/>
  <c r="Q12" i="4"/>
  <c r="Q14" i="4"/>
  <c r="Q16" i="4"/>
  <c r="Q23" i="4"/>
  <c r="Q24" i="4"/>
  <c r="Q25" i="4"/>
  <c r="Q29" i="4"/>
  <c r="Q28" i="4"/>
  <c r="P29" i="4"/>
  <c r="P25" i="4"/>
  <c r="P24" i="4"/>
  <c r="P23" i="4"/>
  <c r="P14" i="4"/>
  <c r="P12" i="4"/>
  <c r="P8" i="4"/>
  <c r="P7" i="4"/>
  <c r="H162" i="23"/>
  <c r="H161" i="23"/>
  <c r="H160" i="23"/>
  <c r="H159" i="23"/>
  <c r="H158" i="23"/>
  <c r="H157" i="23"/>
  <c r="H156" i="23"/>
  <c r="H155" i="23"/>
  <c r="Q6" i="7"/>
  <c r="P6" i="7"/>
  <c r="Y6" i="19"/>
  <c r="Q6" i="12"/>
  <c r="X11" i="19"/>
  <c r="Q6" i="10"/>
  <c r="Q11" i="11"/>
  <c r="Q6" i="4"/>
  <c r="Q22" i="21"/>
  <c r="Q6" i="11"/>
  <c r="Q6" i="14"/>
  <c r="Q22" i="7"/>
  <c r="Q9" i="8"/>
  <c r="Q6" i="21"/>
  <c r="Q6" i="19"/>
  <c r="Q23" i="22"/>
  <c r="X11" i="4"/>
  <c r="Q21" i="10"/>
  <c r="Q11" i="19"/>
  <c r="X6" i="19"/>
  <c r="P23" i="22"/>
  <c r="P32" i="22"/>
  <c r="Q41" i="22"/>
  <c r="Q11" i="4"/>
  <c r="P6" i="22"/>
  <c r="P41" i="22"/>
  <c r="Q6" i="9"/>
  <c r="Q11" i="15"/>
  <c r="P13" i="22"/>
  <c r="Q32" i="22"/>
  <c r="Q11" i="12"/>
  <c r="Q12" i="13"/>
  <c r="Q11" i="18"/>
  <c r="Q6" i="22"/>
  <c r="Q22" i="4"/>
  <c r="Q11" i="2"/>
  <c r="Q6" i="2"/>
  <c r="Q13" i="8"/>
  <c r="Q6" i="15"/>
  <c r="Q13" i="16"/>
  <c r="Q13" i="21"/>
  <c r="Q13" i="22"/>
  <c r="Y6" i="4"/>
  <c r="Q6" i="8"/>
  <c r="Q18" i="18"/>
  <c r="E3" i="23"/>
  <c r="Y11" i="4"/>
  <c r="Y22" i="4"/>
  <c r="Y11" i="19"/>
  <c r="Q17" i="17"/>
  <c r="P11" i="19"/>
  <c r="X22" i="4"/>
  <c r="X6" i="4"/>
  <c r="H220" i="23"/>
  <c r="H219" i="23"/>
  <c r="H218" i="23"/>
  <c r="H217" i="23"/>
  <c r="H216" i="23"/>
  <c r="H215" i="23"/>
  <c r="H214" i="23"/>
  <c r="H213" i="23"/>
  <c r="H212" i="23"/>
  <c r="H211" i="23"/>
  <c r="H210" i="23"/>
  <c r="G209" i="23"/>
  <c r="F209" i="23"/>
  <c r="H208" i="23"/>
  <c r="H207" i="23"/>
  <c r="H206" i="23"/>
  <c r="H205" i="23"/>
  <c r="H204" i="23"/>
  <c r="H203" i="23"/>
  <c r="H202" i="23"/>
  <c r="H201" i="23"/>
  <c r="G200" i="23"/>
  <c r="F200" i="23"/>
  <c r="H199" i="23"/>
  <c r="H198" i="23"/>
  <c r="H197" i="23"/>
  <c r="H196" i="23"/>
  <c r="H195" i="23"/>
  <c r="H194" i="23"/>
  <c r="H193" i="23"/>
  <c r="H192" i="23"/>
  <c r="H191" i="23"/>
  <c r="G190" i="23"/>
  <c r="F190" i="23"/>
  <c r="H189" i="23"/>
  <c r="H188" i="23"/>
  <c r="G188" i="23"/>
  <c r="F188" i="23"/>
  <c r="H187" i="23"/>
  <c r="H186" i="23"/>
  <c r="H185" i="23"/>
  <c r="H184" i="23"/>
  <c r="G183" i="23"/>
  <c r="F183" i="23"/>
  <c r="H181" i="23"/>
  <c r="G180" i="23"/>
  <c r="Q50" i="20"/>
  <c r="F180" i="23"/>
  <c r="P50" i="20"/>
  <c r="H179" i="23"/>
  <c r="H178" i="23"/>
  <c r="H177" i="23"/>
  <c r="H176" i="23"/>
  <c r="H175" i="23"/>
  <c r="H174" i="23"/>
  <c r="H173" i="23"/>
  <c r="G172" i="23"/>
  <c r="Q40" i="20"/>
  <c r="F172" i="23"/>
  <c r="P40" i="20"/>
  <c r="H171" i="23"/>
  <c r="H170" i="23"/>
  <c r="H169" i="23"/>
  <c r="H168" i="23"/>
  <c r="H167" i="23"/>
  <c r="H166" i="23"/>
  <c r="H165" i="23"/>
  <c r="H164" i="23"/>
  <c r="G163" i="23"/>
  <c r="Q28" i="20"/>
  <c r="F163" i="23"/>
  <c r="P28" i="20"/>
  <c r="G154" i="23"/>
  <c r="Q19" i="20"/>
  <c r="F154" i="23"/>
  <c r="P19" i="20"/>
  <c r="H153" i="23"/>
  <c r="H152" i="23"/>
  <c r="H151" i="23"/>
  <c r="H150" i="23"/>
  <c r="H149" i="23"/>
  <c r="H148" i="23"/>
  <c r="H147" i="23"/>
  <c r="H146" i="23"/>
  <c r="H145" i="23"/>
  <c r="H144" i="23"/>
  <c r="G143" i="23"/>
  <c r="Q6" i="20"/>
  <c r="F143" i="23"/>
  <c r="P6" i="20"/>
  <c r="H141" i="23"/>
  <c r="H140" i="23"/>
  <c r="H139" i="23"/>
  <c r="H138" i="23"/>
  <c r="H137" i="23"/>
  <c r="H136" i="23"/>
  <c r="G135" i="23"/>
  <c r="Q5" i="19"/>
  <c r="F135" i="23"/>
  <c r="P5" i="19"/>
  <c r="H134" i="23"/>
  <c r="H133" i="23"/>
  <c r="H132" i="23"/>
  <c r="H131" i="23"/>
  <c r="H130" i="23"/>
  <c r="H129" i="23"/>
  <c r="H128" i="23"/>
  <c r="G127" i="23"/>
  <c r="Q5" i="18"/>
  <c r="F127" i="23"/>
  <c r="P5" i="18"/>
  <c r="H126" i="23"/>
  <c r="H125" i="23"/>
  <c r="H124" i="23"/>
  <c r="H123" i="23"/>
  <c r="H122" i="23"/>
  <c r="H121" i="23"/>
  <c r="H120" i="23"/>
  <c r="H119" i="23"/>
  <c r="H118" i="23"/>
  <c r="H117" i="23"/>
  <c r="H116" i="23"/>
  <c r="H115" i="23"/>
  <c r="H114" i="23"/>
  <c r="H113" i="23"/>
  <c r="H112" i="23"/>
  <c r="G111" i="23"/>
  <c r="Q5" i="21"/>
  <c r="F111" i="23"/>
  <c r="P5" i="21"/>
  <c r="H110" i="23"/>
  <c r="H109" i="23"/>
  <c r="H108" i="23"/>
  <c r="H107" i="23"/>
  <c r="H106" i="23"/>
  <c r="H105" i="23"/>
  <c r="H104" i="23"/>
  <c r="G103" i="23"/>
  <c r="Q5" i="17"/>
  <c r="F103" i="23"/>
  <c r="P5" i="17"/>
  <c r="H101" i="23"/>
  <c r="H100" i="23"/>
  <c r="H99" i="23"/>
  <c r="H98" i="23"/>
  <c r="G97" i="23"/>
  <c r="Q5" i="16"/>
  <c r="F97" i="23"/>
  <c r="P5" i="16"/>
  <c r="H96" i="23"/>
  <c r="H94" i="23"/>
  <c r="H93" i="23"/>
  <c r="H92" i="23"/>
  <c r="H91" i="23"/>
  <c r="H90" i="23"/>
  <c r="H89" i="23"/>
  <c r="G88" i="23"/>
  <c r="Q5" i="15"/>
  <c r="F88" i="23"/>
  <c r="P5" i="15"/>
  <c r="H87" i="23"/>
  <c r="H86" i="23"/>
  <c r="H85" i="23"/>
  <c r="G84" i="23"/>
  <c r="Q5" i="14"/>
  <c r="F84" i="23"/>
  <c r="P5" i="14"/>
  <c r="H83" i="23"/>
  <c r="H82" i="23"/>
  <c r="H81" i="23"/>
  <c r="H80" i="23"/>
  <c r="H79" i="23"/>
  <c r="H78" i="23"/>
  <c r="H77" i="23"/>
  <c r="G76" i="23"/>
  <c r="Q5" i="13"/>
  <c r="F76" i="23"/>
  <c r="P5" i="13"/>
  <c r="H75" i="23"/>
  <c r="H74" i="23"/>
  <c r="H73" i="23"/>
  <c r="H72" i="23"/>
  <c r="G71" i="23"/>
  <c r="Q5" i="12"/>
  <c r="F71" i="23"/>
  <c r="P5" i="12"/>
  <c r="H70" i="23"/>
  <c r="H69" i="23"/>
  <c r="H68" i="23"/>
  <c r="H67" i="23"/>
  <c r="H66" i="23"/>
  <c r="G65" i="23"/>
  <c r="Q5" i="11"/>
  <c r="F65" i="23"/>
  <c r="P5" i="11"/>
  <c r="H64" i="23"/>
  <c r="H63" i="23"/>
  <c r="H62" i="23"/>
  <c r="H61" i="23"/>
  <c r="H60" i="23"/>
  <c r="H59" i="23"/>
  <c r="H58" i="23"/>
  <c r="G57" i="23"/>
  <c r="Q5" i="10"/>
  <c r="F57" i="23"/>
  <c r="P5" i="10"/>
  <c r="H56" i="23"/>
  <c r="H55" i="23"/>
  <c r="H54" i="23"/>
  <c r="H53" i="23"/>
  <c r="H52" i="23"/>
  <c r="G51" i="23"/>
  <c r="Q5" i="9"/>
  <c r="F51" i="23"/>
  <c r="P5" i="9"/>
  <c r="H50" i="23"/>
  <c r="H49" i="23"/>
  <c r="H48" i="23"/>
  <c r="H47" i="23"/>
  <c r="H46" i="23"/>
  <c r="H45" i="23"/>
  <c r="H44" i="23"/>
  <c r="H43" i="23"/>
  <c r="H42" i="23"/>
  <c r="H41" i="23"/>
  <c r="H40" i="23"/>
  <c r="G39" i="23"/>
  <c r="Q5" i="8"/>
  <c r="F39" i="23"/>
  <c r="P5" i="8"/>
  <c r="H38" i="23"/>
  <c r="H37" i="23"/>
  <c r="H36" i="23"/>
  <c r="H35" i="23"/>
  <c r="H34" i="23"/>
  <c r="H33" i="23"/>
  <c r="H32" i="23"/>
  <c r="H31" i="23"/>
  <c r="H30" i="23"/>
  <c r="G29" i="23"/>
  <c r="Q5" i="2"/>
  <c r="F29" i="23"/>
  <c r="P5" i="2"/>
  <c r="H28" i="23"/>
  <c r="H27" i="23"/>
  <c r="G26" i="23"/>
  <c r="Q5" i="6"/>
  <c r="F26" i="23"/>
  <c r="P5" i="6"/>
  <c r="H25" i="23"/>
  <c r="H24" i="23"/>
  <c r="G23" i="23"/>
  <c r="Q5" i="5"/>
  <c r="F23" i="23"/>
  <c r="P5" i="5"/>
  <c r="H21" i="23"/>
  <c r="H20" i="23"/>
  <c r="H19" i="23"/>
  <c r="H18" i="23"/>
  <c r="H16" i="23"/>
  <c r="H15" i="23"/>
  <c r="Q5" i="7"/>
  <c r="P5" i="7"/>
  <c r="H13" i="23"/>
  <c r="H12" i="23"/>
  <c r="H11" i="23"/>
  <c r="H10" i="23"/>
  <c r="H9" i="23"/>
  <c r="H8" i="23"/>
  <c r="H7" i="23"/>
  <c r="H6" i="23"/>
  <c r="G5" i="23"/>
  <c r="Q5" i="4"/>
  <c r="F5" i="23"/>
  <c r="P5" i="4"/>
  <c r="H14" i="23"/>
  <c r="H183" i="23"/>
  <c r="H23" i="23"/>
  <c r="H180" i="23"/>
  <c r="H97" i="23"/>
  <c r="H84" i="23"/>
  <c r="H154" i="23"/>
  <c r="F4" i="23"/>
  <c r="H5" i="23"/>
  <c r="H39" i="23"/>
  <c r="H111" i="23"/>
  <c r="F142" i="23"/>
  <c r="P5" i="20"/>
  <c r="B27" i="1" s="1"/>
  <c r="B29" i="1" s="1"/>
  <c r="G182" i="23"/>
  <c r="Q5" i="22"/>
  <c r="H209" i="23"/>
  <c r="F102" i="23"/>
  <c r="G102" i="23"/>
  <c r="G4" i="23"/>
  <c r="H29" i="23"/>
  <c r="H65" i="23"/>
  <c r="H163" i="23"/>
  <c r="H200" i="23"/>
  <c r="H26" i="23"/>
  <c r="H57" i="23"/>
  <c r="H88" i="23"/>
  <c r="H127" i="23"/>
  <c r="H135" i="23"/>
  <c r="G142" i="23"/>
  <c r="Q5" i="20"/>
  <c r="H172" i="23"/>
  <c r="F182" i="23"/>
  <c r="P5" i="22"/>
  <c r="H190" i="23"/>
  <c r="H51" i="23"/>
  <c r="H71" i="23"/>
  <c r="H76" i="23"/>
  <c r="H103" i="23"/>
  <c r="H143" i="23"/>
  <c r="H182" i="23"/>
  <c r="H4" i="23"/>
  <c r="H142" i="23"/>
  <c r="H102" i="23"/>
  <c r="F3" i="23"/>
  <c r="G3" i="23"/>
  <c r="H3" i="23"/>
  <c r="E7" i="1"/>
  <c r="E9" i="1"/>
  <c r="E11" i="1"/>
  <c r="E12" i="1"/>
  <c r="E13" i="1"/>
  <c r="E15" i="1"/>
  <c r="E16" i="1"/>
  <c r="E17" i="1"/>
  <c r="E18" i="1"/>
  <c r="E19" i="1"/>
  <c r="E23" i="1"/>
  <c r="G23" i="1"/>
  <c r="I23" i="1"/>
  <c r="R41" i="22"/>
  <c r="R23" i="22"/>
  <c r="R13" i="22"/>
  <c r="R11" i="22"/>
  <c r="R6" i="22"/>
  <c r="D23" i="1"/>
  <c r="F23" i="1"/>
  <c r="R22" i="21"/>
  <c r="R13" i="21"/>
  <c r="R6" i="21"/>
  <c r="E22" i="1"/>
  <c r="R17" i="17"/>
  <c r="T14" i="17"/>
  <c r="R14" i="17"/>
  <c r="R10" i="17"/>
  <c r="T6" i="17"/>
  <c r="R6" i="17"/>
  <c r="E20" i="1"/>
  <c r="R13" i="16"/>
  <c r="T10" i="16"/>
  <c r="R10" i="16"/>
  <c r="T6" i="16"/>
  <c r="R6" i="16"/>
  <c r="R11" i="15"/>
  <c r="R6" i="15"/>
  <c r="U19" i="14"/>
  <c r="T19" i="14"/>
  <c r="R19" i="14"/>
  <c r="U15" i="14"/>
  <c r="T15" i="14"/>
  <c r="R15" i="14"/>
  <c r="R12" i="14"/>
  <c r="R6" i="14"/>
  <c r="R12" i="13"/>
  <c r="R9" i="13"/>
  <c r="R6" i="13"/>
  <c r="R11" i="12"/>
  <c r="R6" i="12"/>
  <c r="T17" i="11"/>
  <c r="R17" i="11"/>
  <c r="R11" i="11"/>
  <c r="R6" i="11"/>
  <c r="R21" i="10"/>
  <c r="R13" i="10"/>
  <c r="R6" i="10"/>
  <c r="R5" i="10"/>
  <c r="R16" i="9"/>
  <c r="R11" i="9"/>
  <c r="R6" i="9"/>
  <c r="R19" i="8"/>
  <c r="R13" i="8"/>
  <c r="R9" i="8"/>
  <c r="R6" i="8"/>
  <c r="R6" i="2"/>
  <c r="R16" i="2"/>
  <c r="R11" i="2"/>
  <c r="E10" i="1"/>
  <c r="R11" i="6"/>
  <c r="T6" i="6"/>
  <c r="R6" i="6"/>
  <c r="T9" i="5"/>
  <c r="R9" i="5"/>
  <c r="R6" i="5"/>
  <c r="E8" i="1"/>
  <c r="D8" i="1"/>
  <c r="T11" i="4"/>
  <c r="R28" i="4"/>
  <c r="R22" i="4"/>
  <c r="R16" i="4"/>
  <c r="R11" i="4"/>
  <c r="R6" i="4"/>
  <c r="R24" i="19"/>
  <c r="S24" i="19"/>
  <c r="T24" i="19"/>
  <c r="U24" i="19"/>
  <c r="V24" i="19"/>
  <c r="W24" i="19"/>
  <c r="W5" i="19"/>
  <c r="I24" i="1"/>
  <c r="U5" i="19"/>
  <c r="G24" i="1"/>
  <c r="P24" i="19"/>
  <c r="P6" i="18"/>
  <c r="P11" i="18"/>
  <c r="P18" i="18"/>
  <c r="R5" i="2"/>
  <c r="D11" i="1"/>
  <c r="R5" i="16"/>
  <c r="D20" i="1"/>
  <c r="R5" i="15"/>
  <c r="D19" i="1"/>
  <c r="R5" i="14"/>
  <c r="D18" i="1"/>
  <c r="R5" i="13"/>
  <c r="D17" i="1"/>
  <c r="R5" i="11"/>
  <c r="D15" i="1"/>
  <c r="R5" i="6"/>
  <c r="D10" i="1"/>
  <c r="R5" i="4"/>
  <c r="D7" i="1"/>
  <c r="E28" i="1"/>
  <c r="R5" i="22"/>
  <c r="D28" i="1"/>
  <c r="E21" i="1"/>
  <c r="R5" i="17"/>
  <c r="D21" i="1"/>
  <c r="D14" i="1"/>
  <c r="R5" i="8"/>
  <c r="D12" i="1"/>
  <c r="E14" i="1"/>
  <c r="R5" i="5"/>
  <c r="D9" i="1"/>
  <c r="H23" i="1"/>
  <c r="R5" i="21"/>
  <c r="D22" i="1"/>
  <c r="R5" i="12"/>
  <c r="D16" i="1"/>
  <c r="R5" i="9"/>
  <c r="D13" i="1"/>
  <c r="R17" i="19"/>
  <c r="S17" i="19"/>
  <c r="T17" i="19"/>
  <c r="U17" i="19"/>
  <c r="V17" i="19"/>
  <c r="W17" i="19"/>
  <c r="W6" i="19"/>
  <c r="W11" i="19"/>
  <c r="R6" i="19"/>
  <c r="S6" i="19"/>
  <c r="T6" i="19"/>
  <c r="U6" i="19"/>
  <c r="V6" i="19"/>
  <c r="R11" i="19"/>
  <c r="S11" i="19"/>
  <c r="T11" i="19"/>
  <c r="U11" i="19"/>
  <c r="V11" i="19"/>
  <c r="P6" i="19"/>
  <c r="P14" i="17"/>
  <c r="S5" i="19"/>
  <c r="E24" i="1"/>
  <c r="V5" i="19"/>
  <c r="H24" i="1"/>
  <c r="T5" i="19"/>
  <c r="F24" i="1"/>
  <c r="R5" i="19"/>
  <c r="D24" i="1"/>
  <c r="P16" i="2"/>
  <c r="P6" i="14"/>
  <c r="P15" i="14"/>
  <c r="P19" i="14"/>
  <c r="P12" i="14"/>
  <c r="C18" i="1"/>
  <c r="B18" i="1"/>
  <c r="P22" i="7"/>
  <c r="C23" i="1"/>
  <c r="C24" i="1"/>
  <c r="C27" i="1"/>
  <c r="B24" i="1"/>
  <c r="B23" i="1"/>
  <c r="P22" i="21"/>
  <c r="P13" i="21"/>
  <c r="P6" i="21"/>
  <c r="P17" i="17"/>
  <c r="P10" i="17"/>
  <c r="P6" i="17"/>
  <c r="P13" i="16"/>
  <c r="P10" i="16"/>
  <c r="P6" i="16"/>
  <c r="P11" i="15"/>
  <c r="P6" i="15"/>
  <c r="P6" i="13"/>
  <c r="P9" i="13"/>
  <c r="P12" i="13"/>
  <c r="P11" i="12"/>
  <c r="P6" i="12"/>
  <c r="P17" i="11"/>
  <c r="P11" i="11"/>
  <c r="P6" i="11"/>
  <c r="B15" i="1"/>
  <c r="C20" i="1"/>
  <c r="B20" i="1"/>
  <c r="C22" i="1"/>
  <c r="B22" i="1"/>
  <c r="C17" i="1"/>
  <c r="B17" i="1"/>
  <c r="C28" i="1"/>
  <c r="B28" i="1"/>
  <c r="C21" i="1"/>
  <c r="B21" i="1"/>
  <c r="B19" i="1"/>
  <c r="C19" i="1"/>
  <c r="C16" i="1"/>
  <c r="B16" i="1"/>
  <c r="C15" i="1"/>
  <c r="P21" i="10"/>
  <c r="P13" i="10"/>
  <c r="P6" i="10"/>
  <c r="P16" i="9"/>
  <c r="P11" i="9"/>
  <c r="P6" i="9"/>
  <c r="P9" i="8"/>
  <c r="P6" i="8"/>
  <c r="P11" i="2"/>
  <c r="P6" i="2"/>
  <c r="P11" i="6"/>
  <c r="P6" i="6"/>
  <c r="P9" i="5"/>
  <c r="P6" i="5"/>
  <c r="P15" i="7"/>
  <c r="P28" i="4"/>
  <c r="P22" i="4"/>
  <c r="P16" i="4"/>
  <c r="P11" i="4"/>
  <c r="P6" i="4"/>
  <c r="B7" i="1"/>
  <c r="B11" i="1"/>
  <c r="C14" i="1"/>
  <c r="B14" i="1"/>
  <c r="C13" i="1"/>
  <c r="B13" i="1"/>
  <c r="P19" i="8"/>
  <c r="P13" i="8"/>
  <c r="C11" i="1"/>
  <c r="B10" i="1"/>
  <c r="C10" i="1"/>
  <c r="C9" i="1"/>
  <c r="B9" i="1"/>
  <c r="C8" i="1"/>
  <c r="B8" i="1"/>
  <c r="C7" i="1"/>
  <c r="C12" i="1"/>
  <c r="B12" i="1"/>
  <c r="C29" i="1"/>
  <c r="AE5" i="6" l="1"/>
  <c r="Q10" i="1" s="1"/>
  <c r="AE5" i="11"/>
  <c r="Q15" i="1" s="1"/>
  <c r="AD5" i="8"/>
  <c r="P12" i="1" s="1"/>
  <c r="C122" i="26"/>
  <c r="AE5" i="7"/>
  <c r="Q8" i="1" s="1"/>
  <c r="V28" i="20"/>
  <c r="AE5" i="22"/>
  <c r="Q28" i="1" s="1"/>
  <c r="AE5" i="21"/>
  <c r="Q22" i="1" s="1"/>
  <c r="AD5" i="7"/>
  <c r="P8" i="1" s="1"/>
  <c r="AD5" i="22"/>
  <c r="P28" i="1" s="1"/>
  <c r="AD5" i="21"/>
  <c r="P22" i="1" s="1"/>
  <c r="AD5" i="16"/>
  <c r="P20" i="1" s="1"/>
  <c r="AD5" i="15"/>
  <c r="P19" i="1" s="1"/>
  <c r="AE5" i="13"/>
  <c r="Q17" i="1" s="1"/>
  <c r="AD5" i="12"/>
  <c r="P16" i="1" s="1"/>
  <c r="AE5" i="10"/>
  <c r="Q14" i="1" s="1"/>
  <c r="AE5" i="9"/>
  <c r="Q13" i="1" s="1"/>
  <c r="AD5" i="9"/>
  <c r="P13" i="1" s="1"/>
  <c r="AE5" i="8"/>
  <c r="Q12" i="1" s="1"/>
  <c r="AD5" i="2"/>
  <c r="P11" i="1" s="1"/>
  <c r="AD5" i="6"/>
  <c r="P10" i="1" s="1"/>
  <c r="AD5" i="4"/>
  <c r="P7" i="1" s="1"/>
  <c r="AE5" i="4"/>
  <c r="Q7" i="1" s="1"/>
  <c r="R40" i="20"/>
  <c r="X6" i="20"/>
  <c r="C31" i="1"/>
  <c r="E197" i="26"/>
  <c r="W47" i="20"/>
  <c r="W40" i="20" s="1"/>
  <c r="W31" i="20"/>
  <c r="H216" i="26"/>
  <c r="H200" i="26"/>
  <c r="H197" i="26" s="1"/>
  <c r="S22" i="28"/>
  <c r="S6" i="28"/>
  <c r="R22" i="28"/>
  <c r="R18" i="28"/>
  <c r="R13" i="28"/>
  <c r="R6" i="28"/>
  <c r="Y40" i="20"/>
  <c r="AA40" i="20"/>
  <c r="Z40" i="20"/>
  <c r="S28" i="20"/>
  <c r="Y53" i="20"/>
  <c r="R6" i="20"/>
  <c r="R28" i="20"/>
  <c r="S19" i="20"/>
  <c r="S6" i="20"/>
  <c r="X19" i="20"/>
  <c r="R19" i="20"/>
  <c r="R5" i="20" s="1"/>
  <c r="D27" i="1" s="1"/>
  <c r="D29" i="1" s="1"/>
  <c r="S40" i="20"/>
  <c r="AA19" i="20"/>
  <c r="AA5" i="20" s="1"/>
  <c r="M27" i="1" s="1"/>
  <c r="Z19" i="20"/>
  <c r="Y19" i="20"/>
  <c r="AE5" i="20"/>
  <c r="Q27" i="1" s="1"/>
  <c r="AD5" i="20"/>
  <c r="P27" i="1" s="1"/>
  <c r="X40" i="20"/>
  <c r="AA6" i="20"/>
  <c r="Z6" i="20"/>
  <c r="U11" i="4"/>
  <c r="T6" i="8"/>
  <c r="L20" i="27"/>
  <c r="P6" i="28"/>
  <c r="T9" i="8"/>
  <c r="U13" i="16"/>
  <c r="T6" i="15"/>
  <c r="T6" i="21"/>
  <c r="AB6" i="9"/>
  <c r="Q6" i="28"/>
  <c r="T11" i="11"/>
  <c r="U6" i="21"/>
  <c r="H195" i="25"/>
  <c r="Q22" i="28"/>
  <c r="M6" i="28"/>
  <c r="S18" i="28"/>
  <c r="S13" i="28"/>
  <c r="H176" i="26"/>
  <c r="T22" i="4"/>
  <c r="L6" i="27"/>
  <c r="AC11" i="11"/>
  <c r="AB6" i="12"/>
  <c r="AC11" i="12"/>
  <c r="U16" i="9"/>
  <c r="AC6" i="9"/>
  <c r="T11" i="2"/>
  <c r="T6" i="22"/>
  <c r="U41" i="22"/>
  <c r="L6" i="28"/>
  <c r="U6" i="14"/>
  <c r="U5" i="14" s="1"/>
  <c r="G18" i="1" s="1"/>
  <c r="T11" i="15"/>
  <c r="H24" i="25"/>
  <c r="H30" i="25"/>
  <c r="H40" i="25"/>
  <c r="H85" i="25"/>
  <c r="H97" i="25"/>
  <c r="P22" i="28"/>
  <c r="Q20" i="27"/>
  <c r="T16" i="9"/>
  <c r="U6" i="11"/>
  <c r="H27" i="25"/>
  <c r="E176" i="26"/>
  <c r="V53" i="20"/>
  <c r="W11" i="4"/>
  <c r="V6" i="20"/>
  <c r="W6" i="20"/>
  <c r="W6" i="4"/>
  <c r="E209" i="26"/>
  <c r="W6" i="7"/>
  <c r="W15" i="7"/>
  <c r="W22" i="7"/>
  <c r="E221" i="26"/>
  <c r="N6" i="27"/>
  <c r="N5" i="27" s="1"/>
  <c r="H25" i="1" s="1"/>
  <c r="L18" i="28"/>
  <c r="AB6" i="2"/>
  <c r="AB5" i="2" s="1"/>
  <c r="N11" i="1" s="1"/>
  <c r="AC11" i="2"/>
  <c r="AC16" i="9"/>
  <c r="AC6" i="21"/>
  <c r="U53" i="20"/>
  <c r="P6" i="27"/>
  <c r="U15" i="21"/>
  <c r="AB22" i="4"/>
  <c r="AB6" i="14"/>
  <c r="AC12" i="13"/>
  <c r="AC5" i="13" s="1"/>
  <c r="O17" i="1" s="1"/>
  <c r="AC6" i="14"/>
  <c r="AC5" i="14" s="1"/>
  <c r="O18" i="1" s="1"/>
  <c r="T6" i="7"/>
  <c r="AC13" i="8"/>
  <c r="AC11" i="4"/>
  <c r="T22" i="7"/>
  <c r="T5" i="6"/>
  <c r="F10" i="1" s="1"/>
  <c r="T6" i="11"/>
  <c r="T5" i="11" s="1"/>
  <c r="F15" i="1" s="1"/>
  <c r="AB5" i="5"/>
  <c r="N9" i="1" s="1"/>
  <c r="U5" i="6"/>
  <c r="G10" i="1" s="1"/>
  <c r="AB22" i="7"/>
  <c r="AA22" i="21"/>
  <c r="AC22" i="4"/>
  <c r="AC9" i="8"/>
  <c r="T5" i="16"/>
  <c r="F20" i="1" s="1"/>
  <c r="U9" i="8"/>
  <c r="E93" i="25"/>
  <c r="AB6" i="10"/>
  <c r="U6" i="12"/>
  <c r="T13" i="22"/>
  <c r="AB11" i="2"/>
  <c r="AC21" i="10"/>
  <c r="AC5" i="10" s="1"/>
  <c r="O14" i="1" s="1"/>
  <c r="T6" i="12"/>
  <c r="X22" i="21"/>
  <c r="T5" i="5"/>
  <c r="F9" i="1" s="1"/>
  <c r="T6" i="20"/>
  <c r="U6" i="22"/>
  <c r="U23" i="22"/>
  <c r="E237" i="25"/>
  <c r="E231" i="25" s="1"/>
  <c r="AC6" i="15"/>
  <c r="P18" i="28"/>
  <c r="T13" i="8"/>
  <c r="T5" i="8" s="1"/>
  <c r="F12" i="1" s="1"/>
  <c r="T32" i="22"/>
  <c r="H231" i="25"/>
  <c r="AC6" i="10"/>
  <c r="Q13" i="28"/>
  <c r="AB29" i="22"/>
  <c r="T6" i="10"/>
  <c r="U22" i="4"/>
  <c r="U6" i="10"/>
  <c r="U6" i="15"/>
  <c r="U13" i="21"/>
  <c r="U6" i="20"/>
  <c r="T22" i="21"/>
  <c r="E105" i="25"/>
  <c r="E143" i="25"/>
  <c r="AC6" i="8"/>
  <c r="T5" i="15"/>
  <c r="F19" i="1" s="1"/>
  <c r="T6" i="2"/>
  <c r="T5" i="2" s="1"/>
  <c r="F11" i="1" s="1"/>
  <c r="U13" i="8"/>
  <c r="T21" i="10"/>
  <c r="AB17" i="17"/>
  <c r="AB5" i="17" s="1"/>
  <c r="N21" i="1" s="1"/>
  <c r="U21" i="10"/>
  <c r="U11" i="12"/>
  <c r="U12" i="13"/>
  <c r="U5" i="13" s="1"/>
  <c r="G17" i="1" s="1"/>
  <c r="H214" i="25"/>
  <c r="M20" i="27"/>
  <c r="AB15" i="7"/>
  <c r="AB9" i="8"/>
  <c r="AB6" i="21"/>
  <c r="U6" i="2"/>
  <c r="H52" i="25"/>
  <c r="H105" i="25"/>
  <c r="H143" i="25"/>
  <c r="AC6" i="4"/>
  <c r="U6" i="4"/>
  <c r="U5" i="4" s="1"/>
  <c r="G7" i="1" s="1"/>
  <c r="T15" i="7"/>
  <c r="H164" i="25"/>
  <c r="H221" i="25"/>
  <c r="P20" i="27"/>
  <c r="P5" i="27" s="1"/>
  <c r="N25" i="1" s="1"/>
  <c r="Y13" i="21"/>
  <c r="U5" i="16"/>
  <c r="G20" i="1" s="1"/>
  <c r="U6" i="7"/>
  <c r="U5" i="7" s="1"/>
  <c r="G8" i="1" s="1"/>
  <c r="H246" i="25"/>
  <c r="H240" i="25" s="1"/>
  <c r="F163" i="25"/>
  <c r="AC22" i="7"/>
  <c r="AC6" i="11"/>
  <c r="AC5" i="11" s="1"/>
  <c r="O15" i="1" s="1"/>
  <c r="AC6" i="7"/>
  <c r="AC23" i="22"/>
  <c r="F213" i="25"/>
  <c r="AB21" i="10"/>
  <c r="AB5" i="14"/>
  <c r="N18" i="1" s="1"/>
  <c r="AC13" i="21"/>
  <c r="Q18" i="28"/>
  <c r="U5" i="11"/>
  <c r="G15" i="1" s="1"/>
  <c r="H175" i="25"/>
  <c r="U13" i="22"/>
  <c r="T23" i="22"/>
  <c r="H135" i="25"/>
  <c r="G110" i="25"/>
  <c r="AC5" i="9"/>
  <c r="O13" i="1" s="1"/>
  <c r="Y22" i="21"/>
  <c r="H148" i="25"/>
  <c r="AB16" i="9"/>
  <c r="P13" i="28"/>
  <c r="G163" i="25"/>
  <c r="H5" i="25"/>
  <c r="H15" i="25"/>
  <c r="F4" i="25"/>
  <c r="H60" i="25"/>
  <c r="H70" i="25"/>
  <c r="H76" i="25"/>
  <c r="H93" i="25"/>
  <c r="F118" i="25"/>
  <c r="E52" i="25"/>
  <c r="AC15" i="7"/>
  <c r="AC6" i="2"/>
  <c r="AC13" i="16"/>
  <c r="AC5" i="16" s="1"/>
  <c r="O20" i="1" s="1"/>
  <c r="AC17" i="17"/>
  <c r="AC5" i="17" s="1"/>
  <c r="O21" i="1" s="1"/>
  <c r="T28" i="20"/>
  <c r="L5" i="27"/>
  <c r="F25" i="1" s="1"/>
  <c r="G4" i="25"/>
  <c r="G213" i="25"/>
  <c r="E30" i="25"/>
  <c r="AC6" i="12"/>
  <c r="AC5" i="12" s="1"/>
  <c r="O16" i="1" s="1"/>
  <c r="AA13" i="21"/>
  <c r="AA5" i="21" s="1"/>
  <c r="U11" i="15"/>
  <c r="U17" i="17"/>
  <c r="U5" i="17" s="1"/>
  <c r="G21" i="1" s="1"/>
  <c r="T13" i="21"/>
  <c r="AB11" i="4"/>
  <c r="AC22" i="21"/>
  <c r="T5" i="4"/>
  <c r="F7" i="1" s="1"/>
  <c r="H249" i="25"/>
  <c r="X13" i="21"/>
  <c r="T6" i="9"/>
  <c r="H184" i="25"/>
  <c r="Z13" i="21"/>
  <c r="Z22" i="21"/>
  <c r="U11" i="2"/>
  <c r="U6" i="9"/>
  <c r="T11" i="12"/>
  <c r="T5" i="12" s="1"/>
  <c r="F16" i="1" s="1"/>
  <c r="T12" i="13"/>
  <c r="T5" i="13" s="1"/>
  <c r="F17" i="1" s="1"/>
  <c r="T19" i="20"/>
  <c r="U38" i="22"/>
  <c r="U32" i="22" s="1"/>
  <c r="M6" i="27"/>
  <c r="M5" i="27" s="1"/>
  <c r="G25" i="1" s="1"/>
  <c r="AC11" i="15"/>
  <c r="Q6" i="27"/>
  <c r="Q5" i="27" s="1"/>
  <c r="O25" i="1" s="1"/>
  <c r="O5" i="28"/>
  <c r="I26" i="1" s="1"/>
  <c r="N5" i="28"/>
  <c r="H26" i="1" s="1"/>
  <c r="M5" i="28"/>
  <c r="G26" i="1" s="1"/>
  <c r="AB11" i="12"/>
  <c r="E76" i="25"/>
  <c r="AC41" i="22"/>
  <c r="E111" i="25"/>
  <c r="AC32" i="22"/>
  <c r="AC6" i="22"/>
  <c r="E208" i="25"/>
  <c r="E70" i="25"/>
  <c r="AB12" i="13"/>
  <c r="AB5" i="13" s="1"/>
  <c r="N17" i="1" s="1"/>
  <c r="AB11" i="11"/>
  <c r="AB6" i="11"/>
  <c r="AB6" i="8"/>
  <c r="AC6" i="20"/>
  <c r="E175" i="25"/>
  <c r="AB13" i="16"/>
  <c r="AB5" i="16" s="1"/>
  <c r="N20" i="1" s="1"/>
  <c r="E85" i="25"/>
  <c r="AB13" i="8"/>
  <c r="E40" i="25"/>
  <c r="E27" i="25"/>
  <c r="AB5" i="6"/>
  <c r="N10" i="1" s="1"/>
  <c r="H208" i="25"/>
  <c r="E184" i="25"/>
  <c r="AB6" i="20"/>
  <c r="E97" i="25"/>
  <c r="E60" i="25"/>
  <c r="AB6" i="4"/>
  <c r="AB5" i="4" s="1"/>
  <c r="N7" i="1" s="1"/>
  <c r="T53" i="20"/>
  <c r="AC53" i="20"/>
  <c r="T40" i="20"/>
  <c r="U40" i="20"/>
  <c r="U19" i="20"/>
  <c r="U28" i="20"/>
  <c r="AB19" i="20"/>
  <c r="AC19" i="20"/>
  <c r="E160" i="26"/>
  <c r="H209" i="26"/>
  <c r="H221" i="26"/>
  <c r="V11" i="4"/>
  <c r="V6" i="14"/>
  <c r="V5" i="14" s="1"/>
  <c r="H18" i="1" s="1"/>
  <c r="V13" i="16"/>
  <c r="V5" i="16" s="1"/>
  <c r="H20" i="1" s="1"/>
  <c r="W6" i="14"/>
  <c r="W5" i="14" s="1"/>
  <c r="I18" i="1" s="1"/>
  <c r="W6" i="11"/>
  <c r="W22" i="4"/>
  <c r="E24" i="26"/>
  <c r="H24" i="26"/>
  <c r="V16" i="9"/>
  <c r="V6" i="11"/>
  <c r="G175" i="26"/>
  <c r="V22" i="4"/>
  <c r="E229" i="26"/>
  <c r="F175" i="26"/>
  <c r="W9" i="8"/>
  <c r="W11" i="2"/>
  <c r="E155" i="26"/>
  <c r="E104" i="26"/>
  <c r="W6" i="8"/>
  <c r="W12" i="13"/>
  <c r="W5" i="13" s="1"/>
  <c r="I17" i="1" s="1"/>
  <c r="W13" i="16"/>
  <c r="W5" i="16" s="1"/>
  <c r="I20" i="1" s="1"/>
  <c r="W19" i="20"/>
  <c r="W6" i="22"/>
  <c r="W16" i="9"/>
  <c r="W23" i="22"/>
  <c r="W6" i="2"/>
  <c r="F228" i="26"/>
  <c r="E27" i="26"/>
  <c r="H104" i="26"/>
  <c r="E246" i="26"/>
  <c r="V6" i="4"/>
  <c r="W11" i="15"/>
  <c r="V41" i="22"/>
  <c r="W53" i="20"/>
  <c r="H15" i="26"/>
  <c r="E81" i="26"/>
  <c r="V6" i="9"/>
  <c r="V17" i="17"/>
  <c r="V5" i="17" s="1"/>
  <c r="H21" i="1" s="1"/>
  <c r="W6" i="12"/>
  <c r="H117" i="26"/>
  <c r="V21" i="10"/>
  <c r="W6" i="10"/>
  <c r="W11" i="11"/>
  <c r="W6" i="9"/>
  <c r="G228" i="26"/>
  <c r="W21" i="10"/>
  <c r="W11" i="12"/>
  <c r="W13" i="8"/>
  <c r="W6" i="15"/>
  <c r="E189" i="26"/>
  <c r="V40" i="20"/>
  <c r="C4" i="26"/>
  <c r="E15" i="26"/>
  <c r="E30" i="26"/>
  <c r="E40" i="26"/>
  <c r="E52" i="26"/>
  <c r="H52" i="26"/>
  <c r="H60" i="26"/>
  <c r="H87" i="26"/>
  <c r="H96" i="26"/>
  <c r="H123" i="26"/>
  <c r="E131" i="26"/>
  <c r="H147" i="26"/>
  <c r="D228" i="26"/>
  <c r="E236" i="26"/>
  <c r="E255" i="26"/>
  <c r="E263" i="26"/>
  <c r="V11" i="12"/>
  <c r="E60" i="26"/>
  <c r="E87" i="26"/>
  <c r="E96" i="26"/>
  <c r="E108" i="26"/>
  <c r="E117" i="26"/>
  <c r="E123" i="26"/>
  <c r="E147" i="26"/>
  <c r="C228" i="26"/>
  <c r="C175" i="26" s="1"/>
  <c r="V22" i="7"/>
  <c r="H189" i="26"/>
  <c r="W13" i="22"/>
  <c r="G4" i="26"/>
  <c r="E5" i="26"/>
  <c r="V6" i="8"/>
  <c r="V19" i="20"/>
  <c r="W5" i="5"/>
  <c r="I9" i="1" s="1"/>
  <c r="V15" i="7"/>
  <c r="V11" i="11"/>
  <c r="V11" i="15"/>
  <c r="V5" i="6"/>
  <c r="H10" i="1" s="1"/>
  <c r="W17" i="17"/>
  <c r="W5" i="17" s="1"/>
  <c r="I21" i="1" s="1"/>
  <c r="W6" i="21"/>
  <c r="W13" i="21"/>
  <c r="H27" i="26"/>
  <c r="H255" i="26"/>
  <c r="H81" i="26"/>
  <c r="V6" i="15"/>
  <c r="H160" i="26"/>
  <c r="H131" i="26"/>
  <c r="V22" i="21"/>
  <c r="V13" i="21"/>
  <c r="W41" i="22"/>
  <c r="H263" i="26"/>
  <c r="W32" i="22"/>
  <c r="V32" i="22"/>
  <c r="V23" i="22"/>
  <c r="H246" i="26"/>
  <c r="H236" i="26"/>
  <c r="V13" i="22"/>
  <c r="V6" i="22"/>
  <c r="H229" i="26"/>
  <c r="H155" i="26"/>
  <c r="V6" i="21"/>
  <c r="H108" i="26"/>
  <c r="V12" i="13"/>
  <c r="V5" i="13" s="1"/>
  <c r="H17" i="1" s="1"/>
  <c r="V6" i="12"/>
  <c r="V6" i="10"/>
  <c r="V13" i="8"/>
  <c r="H40" i="26"/>
  <c r="V9" i="8"/>
  <c r="V11" i="2"/>
  <c r="H30" i="26"/>
  <c r="V6" i="2"/>
  <c r="W5" i="6"/>
  <c r="I10" i="1" s="1"/>
  <c r="V5" i="5"/>
  <c r="H9" i="1" s="1"/>
  <c r="V6" i="7"/>
  <c r="F4" i="26"/>
  <c r="H5" i="26"/>
  <c r="E249" i="25"/>
  <c r="AB53" i="20"/>
  <c r="AC40" i="20"/>
  <c r="D163" i="25"/>
  <c r="E164" i="25"/>
  <c r="AB22" i="21"/>
  <c r="AB13" i="21"/>
  <c r="C110" i="25"/>
  <c r="AB11" i="15"/>
  <c r="AC5" i="6"/>
  <c r="O10" i="1" s="1"/>
  <c r="D4" i="25"/>
  <c r="E5" i="25"/>
  <c r="E214" i="25"/>
  <c r="AC13" i="22"/>
  <c r="U5" i="5"/>
  <c r="G9" i="1" s="1"/>
  <c r="H129" i="25"/>
  <c r="H119" i="25" s="1"/>
  <c r="AB32" i="22"/>
  <c r="AB41" i="22"/>
  <c r="E148" i="25"/>
  <c r="E195" i="25"/>
  <c r="U24" i="21"/>
  <c r="U22" i="21" s="1"/>
  <c r="E119" i="25"/>
  <c r="C163" i="25"/>
  <c r="E240" i="25"/>
  <c r="C213" i="25"/>
  <c r="E135" i="25"/>
  <c r="E15" i="25"/>
  <c r="D213" i="25"/>
  <c r="AB23" i="22"/>
  <c r="E221" i="25"/>
  <c r="AB13" i="22"/>
  <c r="AB6" i="22"/>
  <c r="AB40" i="20"/>
  <c r="D110" i="25"/>
  <c r="C4" i="25"/>
  <c r="AB6" i="15"/>
  <c r="E122" i="26" l="1"/>
  <c r="Q29" i="1"/>
  <c r="S5" i="20"/>
  <c r="E27" i="1" s="1"/>
  <c r="E29" i="1" s="1"/>
  <c r="E31" i="1" s="1"/>
  <c r="Z5" i="20"/>
  <c r="L27" i="1" s="1"/>
  <c r="Y5" i="20"/>
  <c r="K27" i="1" s="1"/>
  <c r="K29" i="1" s="1"/>
  <c r="X5" i="20"/>
  <c r="S5" i="28"/>
  <c r="R5" i="28"/>
  <c r="P26" i="1" s="1"/>
  <c r="P29" i="1" s="1"/>
  <c r="M29" i="1"/>
  <c r="AB5" i="12"/>
  <c r="N16" i="1" s="1"/>
  <c r="U5" i="9"/>
  <c r="G13" i="1" s="1"/>
  <c r="T5" i="10"/>
  <c r="F14" i="1" s="1"/>
  <c r="AC5" i="4"/>
  <c r="O7" i="1" s="1"/>
  <c r="L5" i="28"/>
  <c r="AC5" i="2"/>
  <c r="O11" i="1" s="1"/>
  <c r="H163" i="25"/>
  <c r="U5" i="15"/>
  <c r="G19" i="1" s="1"/>
  <c r="AB5" i="9"/>
  <c r="N13" i="1" s="1"/>
  <c r="AC5" i="8"/>
  <c r="O12" i="1" s="1"/>
  <c r="AB5" i="7"/>
  <c r="N8" i="1" s="1"/>
  <c r="AC5" i="15"/>
  <c r="O19" i="1" s="1"/>
  <c r="V5" i="4"/>
  <c r="H7" i="1" s="1"/>
  <c r="W5" i="7"/>
  <c r="I8" i="1" s="1"/>
  <c r="T5" i="21"/>
  <c r="F22" i="1" s="1"/>
  <c r="U5" i="8"/>
  <c r="G12" i="1" s="1"/>
  <c r="T5" i="9"/>
  <c r="F13" i="1" s="1"/>
  <c r="AB5" i="10"/>
  <c r="N14" i="1" s="1"/>
  <c r="T5" i="22"/>
  <c r="F28" i="1" s="1"/>
  <c r="X5" i="21"/>
  <c r="T5" i="7"/>
  <c r="F8" i="1" s="1"/>
  <c r="U5" i="20"/>
  <c r="G27" i="1" s="1"/>
  <c r="U5" i="12"/>
  <c r="G16" i="1" s="1"/>
  <c r="W5" i="4"/>
  <c r="I7" i="1" s="1"/>
  <c r="Q5" i="28"/>
  <c r="O26" i="1" s="1"/>
  <c r="P5" i="28"/>
  <c r="N26" i="1" s="1"/>
  <c r="AB5" i="11"/>
  <c r="N15" i="1" s="1"/>
  <c r="AC5" i="21"/>
  <c r="O22" i="1" s="1"/>
  <c r="Y5" i="21"/>
  <c r="U5" i="2"/>
  <c r="G11" i="1" s="1"/>
  <c r="U5" i="22"/>
  <c r="G28" i="1" s="1"/>
  <c r="U5" i="10"/>
  <c r="G14" i="1" s="1"/>
  <c r="AC5" i="7"/>
  <c r="O8" i="1" s="1"/>
  <c r="U5" i="21"/>
  <c r="G22" i="1" s="1"/>
  <c r="Z5" i="21"/>
  <c r="H213" i="25"/>
  <c r="T22" i="17"/>
  <c r="T17" i="17" s="1"/>
  <c r="T5" i="17" s="1"/>
  <c r="F21" i="1" s="1"/>
  <c r="F111" i="25"/>
  <c r="F110" i="25" s="1"/>
  <c r="F3" i="25" s="1"/>
  <c r="AC5" i="22"/>
  <c r="O28" i="1" s="1"/>
  <c r="G3" i="25"/>
  <c r="H118" i="25"/>
  <c r="H111" i="25" s="1"/>
  <c r="H110" i="25" s="1"/>
  <c r="AB5" i="8"/>
  <c r="N12" i="1" s="1"/>
  <c r="H4" i="25"/>
  <c r="F26" i="1"/>
  <c r="E110" i="25"/>
  <c r="AC5" i="20"/>
  <c r="O27" i="1" s="1"/>
  <c r="AB5" i="21"/>
  <c r="N22" i="1" s="1"/>
  <c r="T5" i="20"/>
  <c r="F27" i="1" s="1"/>
  <c r="W5" i="9"/>
  <c r="I13" i="1" s="1"/>
  <c r="V5" i="12"/>
  <c r="H16" i="1" s="1"/>
  <c r="W5" i="11"/>
  <c r="I15" i="1" s="1"/>
  <c r="W5" i="15"/>
  <c r="I19" i="1" s="1"/>
  <c r="V5" i="11"/>
  <c r="H15" i="1" s="1"/>
  <c r="W5" i="12"/>
  <c r="I16" i="1" s="1"/>
  <c r="V5" i="9"/>
  <c r="H13" i="1" s="1"/>
  <c r="W5" i="2"/>
  <c r="I11" i="1" s="1"/>
  <c r="H175" i="26"/>
  <c r="W5" i="10"/>
  <c r="I14" i="1" s="1"/>
  <c r="V5" i="10"/>
  <c r="H14" i="1" s="1"/>
  <c r="W5" i="8"/>
  <c r="I12" i="1" s="1"/>
  <c r="E4" i="26"/>
  <c r="V5" i="15"/>
  <c r="H19" i="1" s="1"/>
  <c r="D175" i="26"/>
  <c r="D3" i="26" s="1"/>
  <c r="E228" i="26"/>
  <c r="G3" i="26"/>
  <c r="C3" i="26"/>
  <c r="W5" i="20"/>
  <c r="I27" i="1" s="1"/>
  <c r="V5" i="20"/>
  <c r="H27" i="1" s="1"/>
  <c r="W5" i="21"/>
  <c r="I22" i="1" s="1"/>
  <c r="V5" i="7"/>
  <c r="H8" i="1" s="1"/>
  <c r="V5" i="2"/>
  <c r="H11" i="1" s="1"/>
  <c r="W5" i="22"/>
  <c r="I28" i="1" s="1"/>
  <c r="V5" i="21"/>
  <c r="H22" i="1" s="1"/>
  <c r="H228" i="26"/>
  <c r="V5" i="22"/>
  <c r="H28" i="1" s="1"/>
  <c r="F3" i="26"/>
  <c r="V5" i="8"/>
  <c r="H12" i="1" s="1"/>
  <c r="H4" i="26"/>
  <c r="E163" i="25"/>
  <c r="AB5" i="15"/>
  <c r="N19" i="1" s="1"/>
  <c r="E4" i="25"/>
  <c r="E213" i="25"/>
  <c r="C3" i="25"/>
  <c r="D3" i="25"/>
  <c r="AB5" i="22"/>
  <c r="N28" i="1" s="1"/>
  <c r="AB5" i="20"/>
  <c r="N27" i="1" s="1"/>
  <c r="Q31" i="1" l="1"/>
  <c r="L29" i="1"/>
  <c r="M31" i="1" s="1"/>
  <c r="J29" i="1"/>
  <c r="H3" i="25"/>
  <c r="G29" i="1"/>
  <c r="O29" i="1"/>
  <c r="F29" i="1"/>
  <c r="E175" i="26"/>
  <c r="E3" i="26" s="1"/>
  <c r="I29" i="1"/>
  <c r="H29" i="1"/>
  <c r="H3" i="26"/>
  <c r="E3" i="25"/>
  <c r="N29" i="1"/>
  <c r="K31" i="1" l="1"/>
  <c r="G31" i="1"/>
  <c r="O31" i="1"/>
  <c r="I31" i="1"/>
</calcChain>
</file>

<file path=xl/sharedStrings.xml><?xml version="1.0" encoding="utf-8"?>
<sst xmlns="http://schemas.openxmlformats.org/spreadsheetml/2006/main" count="4653" uniqueCount="1588">
  <si>
    <t>SD</t>
  </si>
  <si>
    <t>Strategische doelstelling</t>
  </si>
  <si>
    <t>OD</t>
  </si>
  <si>
    <t>Operationele doelstelling</t>
  </si>
  <si>
    <t>A…</t>
  </si>
  <si>
    <t>CO</t>
  </si>
  <si>
    <t>Clubondersteuning</t>
  </si>
  <si>
    <t>CH</t>
  </si>
  <si>
    <t>Competitie heren en dames</t>
  </si>
  <si>
    <t>CJ</t>
  </si>
  <si>
    <t>Competitie jeugd</t>
  </si>
  <si>
    <t>Provinciale jeugdwerking</t>
  </si>
  <si>
    <t>PJ</t>
  </si>
  <si>
    <t>Actie</t>
  </si>
  <si>
    <t>LK</t>
  </si>
  <si>
    <t>Landelijke kampioenschappen</t>
  </si>
  <si>
    <t>LE</t>
  </si>
  <si>
    <t>Landelijke evenementen</t>
  </si>
  <si>
    <t>SR</t>
  </si>
  <si>
    <t>Scheidsrechters</t>
  </si>
  <si>
    <t>ME</t>
  </si>
  <si>
    <t>Medisch en Ethisch Sporten</t>
  </si>
  <si>
    <t>TR</t>
  </si>
  <si>
    <t>Trainers</t>
  </si>
  <si>
    <t>IT</t>
  </si>
  <si>
    <t>Informatica</t>
  </si>
  <si>
    <t>RE</t>
  </si>
  <si>
    <t>GS</t>
  </si>
  <si>
    <t>G-sportwerking</t>
  </si>
  <si>
    <t>Recreatieve werking</t>
  </si>
  <si>
    <t>FI</t>
  </si>
  <si>
    <t>Fiscaliteit</t>
  </si>
  <si>
    <t>PA</t>
  </si>
  <si>
    <t>Partners</t>
  </si>
  <si>
    <t>Afgewerkte actie</t>
  </si>
  <si>
    <t>Actie in voorbereiding</t>
  </si>
  <si>
    <t>Actie die nog moet opgestart worden</t>
  </si>
  <si>
    <t>Geannuleerde actie</t>
  </si>
  <si>
    <t>①</t>
  </si>
  <si>
    <t>Indien mogelijk en adhv symbolen wordt de maand van uitvoering aangeduid met een cijfer, waarbij het cijfer staat voor de maand van voorziene uitvoering</t>
  </si>
  <si>
    <t>●</t>
  </si>
  <si>
    <t>Uit te voeren in dat jaar, geen periodespecificatie mogelijk</t>
  </si>
  <si>
    <t>Ꚙ</t>
  </si>
  <si>
    <t>Actie wordt automatisch uitgevoerd in dat jaar</t>
  </si>
  <si>
    <t>○</t>
  </si>
  <si>
    <t>Geen actie in dat jaar</t>
  </si>
  <si>
    <t>Actie die volledig jaar doorloopt</t>
  </si>
  <si>
    <t>Afkorting</t>
  </si>
  <si>
    <t>Omschrijving</t>
  </si>
  <si>
    <t>Uitleg</t>
  </si>
  <si>
    <t>Vlaamse Tafeltennisliga</t>
  </si>
  <si>
    <t>Beleidsdomein:</t>
  </si>
  <si>
    <t>Timing</t>
  </si>
  <si>
    <t>Status</t>
  </si>
  <si>
    <t>Analytische code</t>
  </si>
  <si>
    <t>Indicator</t>
  </si>
  <si>
    <t>Kosten 2021</t>
  </si>
  <si>
    <t>Kosten 2022</t>
  </si>
  <si>
    <t>Kosten 2023</t>
  </si>
  <si>
    <t>Kosten 2024</t>
  </si>
  <si>
    <t>Begroting</t>
  </si>
  <si>
    <t>Opbrengsten 2021</t>
  </si>
  <si>
    <t>Opbrengsten 2022</t>
  </si>
  <si>
    <t>Opbrengsten 2023</t>
  </si>
  <si>
    <t>Opbrengsten 2024</t>
  </si>
  <si>
    <t>Organisatie Beker van Vlaanderen</t>
  </si>
  <si>
    <t>Organisatie Vlaamse Kampioenschappen Veteranen</t>
  </si>
  <si>
    <t>Organisatie Vlaamse Kampioenschappen ABCDE</t>
  </si>
  <si>
    <t>Organisatie Vlaamse Kampioenschappen Jeugd</t>
  </si>
  <si>
    <t>②</t>
  </si>
  <si>
    <t>④</t>
  </si>
  <si>
    <t>⑤</t>
  </si>
  <si>
    <t>⑪</t>
  </si>
  <si>
    <t>Vlaamse Kampioenschappen ABCDE</t>
  </si>
  <si>
    <t>Vlaamse Kampioenschappen Veteranen</t>
  </si>
  <si>
    <t>Beker van Vlaanderen</t>
  </si>
  <si>
    <t>Vlaamse Kampioenschappen Jeugd</t>
  </si>
  <si>
    <t>③</t>
  </si>
  <si>
    <t>⑥</t>
  </si>
  <si>
    <t>⑫</t>
  </si>
  <si>
    <t>Frederik</t>
  </si>
  <si>
    <t>Opvolging</t>
  </si>
  <si>
    <t># overlegmomenten</t>
  </si>
  <si>
    <t>Beleidsdomein</t>
  </si>
  <si>
    <t>Jeugdsportproject</t>
  </si>
  <si>
    <t>Laagdrempelig project</t>
  </si>
  <si>
    <t>Sportkampen</t>
  </si>
  <si>
    <t>Innovatief project</t>
  </si>
  <si>
    <t>JS</t>
  </si>
  <si>
    <t>SK</t>
  </si>
  <si>
    <t>LP</t>
  </si>
  <si>
    <t>IP</t>
  </si>
  <si>
    <t>TS</t>
  </si>
  <si>
    <t>Topsport</t>
  </si>
  <si>
    <t>Kosten</t>
  </si>
  <si>
    <t>Opbrengsten</t>
  </si>
  <si>
    <t>Totaal</t>
  </si>
  <si>
    <t>Statutcode</t>
  </si>
  <si>
    <t>TOTAALOVERZICHT</t>
  </si>
  <si>
    <t>VLAAMSE TAFELTENNISLIGA</t>
  </si>
  <si>
    <t># posts</t>
  </si>
  <si>
    <t>SDLK</t>
  </si>
  <si>
    <t>SDLK.OD01</t>
  </si>
  <si>
    <t>SDLK.OD01.A01</t>
  </si>
  <si>
    <t>SDLK.OD01.A02</t>
  </si>
  <si>
    <t>SDLK.OD01.A03</t>
  </si>
  <si>
    <t>SDLK.OD01.A04</t>
  </si>
  <si>
    <t>SDLK.OD02</t>
  </si>
  <si>
    <t>SDLK.OD03</t>
  </si>
  <si>
    <t>SDLK.OD02.A01</t>
  </si>
  <si>
    <t>SDLK.OD02.A02</t>
  </si>
  <si>
    <t>SDLK.OD02.A03</t>
  </si>
  <si>
    <t>SDLK.OD02.A04</t>
  </si>
  <si>
    <t>SDLK.OD03.A01</t>
  </si>
  <si>
    <t>SDLK.OD03.A02</t>
  </si>
  <si>
    <t>% tevredenheid deelnemers</t>
  </si>
  <si>
    <t># bijsturingen</t>
  </si>
  <si>
    <t>Club-Ondersteuning</t>
  </si>
  <si>
    <t>SDCO</t>
  </si>
  <si>
    <t>SDCO.OD01</t>
  </si>
  <si>
    <t>SDCO.OD01.A01</t>
  </si>
  <si>
    <t>SDCO.OD01.A02</t>
  </si>
  <si>
    <t>SDCO.OD01.A03</t>
  </si>
  <si>
    <t>SDCO.OD01.A04</t>
  </si>
  <si>
    <t>SDCO.OD02</t>
  </si>
  <si>
    <t>SDCO.OD02.A01</t>
  </si>
  <si>
    <t>SDCO.OD02.A02</t>
  </si>
  <si>
    <t>SDCO.OD02.A03</t>
  </si>
  <si>
    <t>SDCO.OD02.A04</t>
  </si>
  <si>
    <t>SDCO.OD03</t>
  </si>
  <si>
    <t>SDCO.OD03.A01</t>
  </si>
  <si>
    <t>SDCO.OD03.A02</t>
  </si>
  <si>
    <t>SDCO.OD04</t>
  </si>
  <si>
    <t>SDCO.OD04.A01</t>
  </si>
  <si>
    <t>SDCO.OD04.A02</t>
  </si>
  <si>
    <t>Competitie Jeugd</t>
  </si>
  <si>
    <t>SDCJ</t>
  </si>
  <si>
    <t>SDCJ.OD01</t>
  </si>
  <si>
    <t>SDCJ.OD01.A01</t>
  </si>
  <si>
    <t>SDCJ.OD01.A02</t>
  </si>
  <si>
    <t>SDCJ.OD02</t>
  </si>
  <si>
    <t>SDCJ.OD02.A01</t>
  </si>
  <si>
    <t>SDCJ.OD02.A02</t>
  </si>
  <si>
    <t>Competitie Heren en Dames</t>
  </si>
  <si>
    <t>SDCH</t>
  </si>
  <si>
    <t>SDCH.OD01</t>
  </si>
  <si>
    <t>SDCH.OD01.A01</t>
  </si>
  <si>
    <t>SDCH.OD01.A02</t>
  </si>
  <si>
    <t>SDCH.OD01.A03</t>
  </si>
  <si>
    <t>SDCH.OD01.A04</t>
  </si>
  <si>
    <t>SDCH.OD02</t>
  </si>
  <si>
    <t>SDCH.OD02.A01</t>
  </si>
  <si>
    <t>SDCH.OD02.A02</t>
  </si>
  <si>
    <t>SDCH.OD02.A03</t>
  </si>
  <si>
    <t>SDCH.OD02.A04</t>
  </si>
  <si>
    <t>SDPJ</t>
  </si>
  <si>
    <t>SDPJ.OD01</t>
  </si>
  <si>
    <t>SDPJ.OD01.A01</t>
  </si>
  <si>
    <t>SDPJ.OD01.A02</t>
  </si>
  <si>
    <t>SDPJ.OD01.A03</t>
  </si>
  <si>
    <t>SDPJ.OD01.A04</t>
  </si>
  <si>
    <t>SDPJ.OD02</t>
  </si>
  <si>
    <t>SDPJ.OD02.A01</t>
  </si>
  <si>
    <t>SDPJ.OD02.A02</t>
  </si>
  <si>
    <t>SDPJ.OD02.A03</t>
  </si>
  <si>
    <t>SDPJ.OD02.A04</t>
  </si>
  <si>
    <t>SDPJ.OD03</t>
  </si>
  <si>
    <t>SDPJ.OD03.A01</t>
  </si>
  <si>
    <t>SDPJ.OD03.A02</t>
  </si>
  <si>
    <t>Provinciale Jeugdwerking</t>
  </si>
  <si>
    <t>Landelijke Evenementen</t>
  </si>
  <si>
    <t>SDLE</t>
  </si>
  <si>
    <t>SDLE.OD01</t>
  </si>
  <si>
    <t>SDLE.OD01.A01</t>
  </si>
  <si>
    <t>SDLE.OD01.A02</t>
  </si>
  <si>
    <t>SDLE.OD02</t>
  </si>
  <si>
    <t>SDLE.OD02.A01</t>
  </si>
  <si>
    <t>SDLE.OD02.A02</t>
  </si>
  <si>
    <t>SDLE.OD02.A03</t>
  </si>
  <si>
    <t>SDLE.OD03</t>
  </si>
  <si>
    <t>SDLE.OD03.A01</t>
  </si>
  <si>
    <t>SDLE.OD03.A02</t>
  </si>
  <si>
    <t>SDLE.OD04</t>
  </si>
  <si>
    <t>SDLE.OD04.A01</t>
  </si>
  <si>
    <t>SDLE.OD04.A02</t>
  </si>
  <si>
    <t>SDSR</t>
  </si>
  <si>
    <t>SDSR.OD01</t>
  </si>
  <si>
    <t>SDSR.OD01.A01</t>
  </si>
  <si>
    <t>SDSR.OD01.A02</t>
  </si>
  <si>
    <t>SDSR.OD01.A03</t>
  </si>
  <si>
    <t>SDSR.OD01.A04</t>
  </si>
  <si>
    <t>SDSR.OD02</t>
  </si>
  <si>
    <t>SDSR.OD02.A01</t>
  </si>
  <si>
    <t>SDSR.OD02.A02</t>
  </si>
  <si>
    <t>SDSR.OD02.A03</t>
  </si>
  <si>
    <t>SDSR.OD02.A04</t>
  </si>
  <si>
    <t>SDSR.OD03</t>
  </si>
  <si>
    <t>SDSR.OD03.A01</t>
  </si>
  <si>
    <t>SDSR.OD03.A02</t>
  </si>
  <si>
    <t>SDTR</t>
  </si>
  <si>
    <t>SDTR.OD01</t>
  </si>
  <si>
    <t>SDTR.OD01.A01</t>
  </si>
  <si>
    <t>SDTR.OD01.A02</t>
  </si>
  <si>
    <t>SDTR.OD01.A03</t>
  </si>
  <si>
    <t>SDTR.OD01.A04</t>
  </si>
  <si>
    <t>SDTR.OD02</t>
  </si>
  <si>
    <t>SDTR.OD02.A01</t>
  </si>
  <si>
    <t>SDTR.OD02.A02</t>
  </si>
  <si>
    <t>SDTR.OD02.A03</t>
  </si>
  <si>
    <t>SDTR.OD02.A04</t>
  </si>
  <si>
    <t>SDTR.OD03</t>
  </si>
  <si>
    <t>SDTR.OD03.A01</t>
  </si>
  <si>
    <t>SDTR.OD03.A02</t>
  </si>
  <si>
    <t>SDME</t>
  </si>
  <si>
    <t>SDME.OD01</t>
  </si>
  <si>
    <t>SDME.OD01.A01</t>
  </si>
  <si>
    <t>SDME.OD01.A02</t>
  </si>
  <si>
    <t>SDME.OD01.A03</t>
  </si>
  <si>
    <t>SDME.OD02</t>
  </si>
  <si>
    <t>SDME.OD02.A01</t>
  </si>
  <si>
    <t>SDME.OD02.A02</t>
  </si>
  <si>
    <t>SDME.OD02.A03</t>
  </si>
  <si>
    <t>SDME.OD02.A04</t>
  </si>
  <si>
    <t>SDME.OD03</t>
  </si>
  <si>
    <t>SDME.OD03.A01</t>
  </si>
  <si>
    <t>SDIT</t>
  </si>
  <si>
    <t>SDIT.OD01</t>
  </si>
  <si>
    <t>SDIT.OD01.A01</t>
  </si>
  <si>
    <t>SDIT.OD01.A02</t>
  </si>
  <si>
    <t>SDIT.OD01.A03</t>
  </si>
  <si>
    <t>SDIT.OD01.A04</t>
  </si>
  <si>
    <t>SDIT.OD02</t>
  </si>
  <si>
    <t>SDIT.OD02.A01</t>
  </si>
  <si>
    <t>SDIT.OD02.A02</t>
  </si>
  <si>
    <t>SDIT.OD02.A03</t>
  </si>
  <si>
    <t>SDIT.OD02.A04</t>
  </si>
  <si>
    <t>Informatica Toepassingen</t>
  </si>
  <si>
    <t>SDRE</t>
  </si>
  <si>
    <t>SDRE.OD01</t>
  </si>
  <si>
    <t>SDRE.OD01.A01</t>
  </si>
  <si>
    <t>SDRE.OD01.A02</t>
  </si>
  <si>
    <t>SDRE.OD02</t>
  </si>
  <si>
    <t>SDRE.OD02.A01</t>
  </si>
  <si>
    <t>SDRE.OD02.A02</t>
  </si>
  <si>
    <t>SDRE.OD03</t>
  </si>
  <si>
    <t>SDRE.OD03.A01</t>
  </si>
  <si>
    <t>SDRE.OD03.A02</t>
  </si>
  <si>
    <t>SDGS</t>
  </si>
  <si>
    <t>SDGS.OD01</t>
  </si>
  <si>
    <t>SDGS.OD01.A01</t>
  </si>
  <si>
    <t>SDGS.OD01.A02</t>
  </si>
  <si>
    <t>SDGS.OD01.A03</t>
  </si>
  <si>
    <t>SDGS.OD01.A04</t>
  </si>
  <si>
    <t>SDGS.OD02</t>
  </si>
  <si>
    <t>SDGS.OD02.A01</t>
  </si>
  <si>
    <t>SDGS.OD02.A02</t>
  </si>
  <si>
    <t>SDGS.OD03</t>
  </si>
  <si>
    <t>SDGS.OD03.A01</t>
  </si>
  <si>
    <t>SDGS.OD03.A02</t>
  </si>
  <si>
    <t>SDGS.OD04</t>
  </si>
  <si>
    <t>SDGS.OD04.A01</t>
  </si>
  <si>
    <t>SDGS.OD04.A02</t>
  </si>
  <si>
    <t>G-Sport werking</t>
  </si>
  <si>
    <t>SDFI</t>
  </si>
  <si>
    <t>SDFI.OD01</t>
  </si>
  <si>
    <t>SDFI.OD01.A01</t>
  </si>
  <si>
    <t>SDFI.OD01.A02</t>
  </si>
  <si>
    <t>SDFI.OD01.A03</t>
  </si>
  <si>
    <t>SDFI.OD01.A04</t>
  </si>
  <si>
    <t>SDFI.OD02</t>
  </si>
  <si>
    <t>SDFI.OD02.A01</t>
  </si>
  <si>
    <t>SDFI.OD02.A02</t>
  </si>
  <si>
    <t>SDFI.OD02.A03</t>
  </si>
  <si>
    <t>SDFI.OD02.A04</t>
  </si>
  <si>
    <t>SDPA</t>
  </si>
  <si>
    <t>SDPA.OD01</t>
  </si>
  <si>
    <t>SDPA.OD01.A01</t>
  </si>
  <si>
    <t>SDPA.OD01.A02</t>
  </si>
  <si>
    <t>SDPA.OD01.A03</t>
  </si>
  <si>
    <t>SDPA.OD02</t>
  </si>
  <si>
    <t>SDPA.OD02.A01</t>
  </si>
  <si>
    <t>SDPA.OD02.A02</t>
  </si>
  <si>
    <t>SDPA.OD03</t>
  </si>
  <si>
    <t>SDPA.OD03.A01</t>
  </si>
  <si>
    <t>SDPA.OD03.A02</t>
  </si>
  <si>
    <t>SDJS</t>
  </si>
  <si>
    <t>SDJS.OD01</t>
  </si>
  <si>
    <t>SDJS.OD01.A01</t>
  </si>
  <si>
    <t>SDJS.OD01.A02</t>
  </si>
  <si>
    <t>SDJS.OD02</t>
  </si>
  <si>
    <t>SDJS.OD02.A01</t>
  </si>
  <si>
    <t>SDJS.OD02.A02</t>
  </si>
  <si>
    <t>SDJS.OD03</t>
  </si>
  <si>
    <t>SDJS.OD03.A01</t>
  </si>
  <si>
    <t>SDJS.OD03.A02</t>
  </si>
  <si>
    <t>SDJS.OD04</t>
  </si>
  <si>
    <t>SDJS.OD04.A01</t>
  </si>
  <si>
    <t>SDJS.OD04.A02</t>
  </si>
  <si>
    <t>Laagdrempelig Project</t>
  </si>
  <si>
    <t>SDLP</t>
  </si>
  <si>
    <t>SDLP.OD01</t>
  </si>
  <si>
    <t>SDLP.OD02</t>
  </si>
  <si>
    <t>SDLP.OD02.A01</t>
  </si>
  <si>
    <t>SDLP.OD03.A01</t>
  </si>
  <si>
    <t>Innovatief Project</t>
  </si>
  <si>
    <t>SDIP</t>
  </si>
  <si>
    <t>SDIP.OD01</t>
  </si>
  <si>
    <t>SDIP.OD01.A01</t>
  </si>
  <si>
    <t>SDIP.OD01.A02</t>
  </si>
  <si>
    <t>SDIP.OD01.A03</t>
  </si>
  <si>
    <t>SDIP.OD02</t>
  </si>
  <si>
    <t>SDIP.OD02.A01</t>
  </si>
  <si>
    <t>SDIP.OD02.A02</t>
  </si>
  <si>
    <t>SDIP.OD02.A03</t>
  </si>
  <si>
    <t>SDIP.OD03</t>
  </si>
  <si>
    <t>SDIP.OD03.A01</t>
  </si>
  <si>
    <t>SDIP.OD03.A02</t>
  </si>
  <si>
    <t>SDIP.OD04</t>
  </si>
  <si>
    <t>SDIP.OD04.A01</t>
  </si>
  <si>
    <t>SDTS.OD01</t>
  </si>
  <si>
    <t>SDTS.OD02</t>
  </si>
  <si>
    <t>SDTS.OD03</t>
  </si>
  <si>
    <t>SDTS.OD04</t>
  </si>
  <si>
    <t>Organiseren hereninterclub</t>
  </si>
  <si>
    <t>Enquête heren</t>
  </si>
  <si>
    <t>Evaluatie enquête</t>
  </si>
  <si>
    <t>Voorstellen formuleren richting KBTTB</t>
  </si>
  <si>
    <t>Organiseren damesinterclub</t>
  </si>
  <si>
    <t>Enquête dames</t>
  </si>
  <si>
    <t>⑨</t>
  </si>
  <si>
    <t>⑧</t>
  </si>
  <si>
    <t># ingevulde enquêtes</t>
  </si>
  <si>
    <t>% tevredenheid</t>
  </si>
  <si>
    <t># geformuleerde voorstellen</t>
  </si>
  <si>
    <t>Opmaak identieke cursus over provincies heen</t>
  </si>
  <si>
    <t>Organiseren provinciale opleidingen</t>
  </si>
  <si>
    <t>Organiseren ICT-opleiding ter ondersteuning</t>
  </si>
  <si>
    <t>Promo-filmpjes huidige scheidsrechters</t>
  </si>
  <si>
    <t>Aparte webpagina met alle info</t>
  </si>
  <si>
    <t>Organisatie AV/tornooi om scheidsrechters samen te brengen</t>
  </si>
  <si>
    <t>Enquête onder scheidsrechters</t>
  </si>
  <si>
    <t>Puntensysteem uitwerken</t>
  </si>
  <si>
    <t>Gedifferentieerd vergoedingssysteem</t>
  </si>
  <si>
    <t>Gekoppeld aan puntensysteem</t>
  </si>
  <si>
    <t># deelnemers</t>
  </si>
  <si>
    <t># extra items</t>
  </si>
  <si>
    <t># filmpjes per jaar</t>
  </si>
  <si>
    <t># provinciale opleiders</t>
  </si>
  <si>
    <t># jaarlijkse opleidingen</t>
  </si>
  <si>
    <t>⑦</t>
  </si>
  <si>
    <t>Opleiden provinciale verantwoordelijke</t>
  </si>
  <si>
    <t>Communicatie richting clubs betreffende opwarming</t>
  </si>
  <si>
    <t>Overzicht bijhouden van sportongeval-aangiftes</t>
  </si>
  <si>
    <t>Samenwerking met arts</t>
  </si>
  <si>
    <t>Clubs motiveren om club-API's aan te stellen</t>
  </si>
  <si>
    <t>Gedragscodes verder uitwerken</t>
  </si>
  <si>
    <t>Communicatie federatie-API vs club-API verbeteren</t>
  </si>
  <si>
    <t>Adviesorgaan omtrent ethiek in de federatie</t>
  </si>
  <si>
    <t># gepubliceerde bijscholingen</t>
  </si>
  <si>
    <t># verschillende gedragscodes</t>
  </si>
  <si>
    <t>SDME.OD02.A05</t>
  </si>
  <si>
    <t># club-API's</t>
  </si>
  <si>
    <t>Jaarlijks bij aanvang seizoen</t>
  </si>
  <si>
    <t>Verdere uitbouw eigen ledenadministratie</t>
  </si>
  <si>
    <t>Ontslag en transfer online mogelijk maken</t>
  </si>
  <si>
    <t>Eerste aansluiting online mogelijk maken</t>
  </si>
  <si>
    <t>Reglementen aanpassen op nieuwe mogelijkheden</t>
  </si>
  <si>
    <t>Verdere uitbouw clubgedeelte op ledenadministratie</t>
  </si>
  <si>
    <t>Heraansluiting en hernieuwing online mogelijk maken</t>
  </si>
  <si>
    <t># clubs die programma's gebruiken</t>
  </si>
  <si>
    <t># nieuwe mogelijkheden</t>
  </si>
  <si>
    <t>G-Pong platform verder uitwerken</t>
  </si>
  <si>
    <t>Trainers motiveren om VTS opleiding te volgen</t>
  </si>
  <si>
    <t>Clubs informeren ivm subsidies (JS VTTL)</t>
  </si>
  <si>
    <t>Clubs informeren ivm subsidies (Parantee-Psylos)</t>
  </si>
  <si>
    <t>SDGS.OD01.A05</t>
  </si>
  <si>
    <t>Clubs ondersteunen met aangepast materiaal</t>
  </si>
  <si>
    <t>Clubs aanzetten om hun G-sporters te registreren</t>
  </si>
  <si>
    <t>Samenwerkingsprojecten opzetten via G-Pong</t>
  </si>
  <si>
    <t>Mogelijkheid onderzoeken ivm overdracht G-werking</t>
  </si>
  <si>
    <t>Overleg met Parantee-Psylos</t>
  </si>
  <si>
    <t>SDGS.OD03.A03</t>
  </si>
  <si>
    <t>Clubs contacteren ivm mogelijke overname</t>
  </si>
  <si>
    <t>Organiseren vergadering voor clubs met G-werking</t>
  </si>
  <si>
    <t>Organiseren en helpen organiseren activiteiten voor G-leden</t>
  </si>
  <si>
    <t>Neerlegging fiscale documenten</t>
  </si>
  <si>
    <t>Neerlegging administratieve documenten</t>
  </si>
  <si>
    <t>Verwerken boekhoudkundige stukken</t>
  </si>
  <si>
    <t># neerleggingen op jaarbasis</t>
  </si>
  <si>
    <t># maandelijkse rapporten</t>
  </si>
  <si>
    <t># gevolgde opleidingen</t>
  </si>
  <si>
    <t>Aangifte maandelijkse loonkosten</t>
  </si>
  <si>
    <t>Aangifte werkzaamheden artikel 17</t>
  </si>
  <si>
    <t>Aangifte werkzaamheden bijklusser</t>
  </si>
  <si>
    <t># aangiftes</t>
  </si>
  <si>
    <t># medewerkers</t>
  </si>
  <si>
    <t>Promoten van zoektocht naar en aansluiting recreanten</t>
  </si>
  <si>
    <t>Opvolging van het aantal aangesloten recreanten</t>
  </si>
  <si>
    <t># aangesloten recreanten</t>
  </si>
  <si>
    <t xml:space="preserve">Organiseren van NG-criteriums </t>
  </si>
  <si>
    <t># NG-criteriums</t>
  </si>
  <si>
    <t>SDPJ.OD01.A05</t>
  </si>
  <si>
    <t>SDPJ.OD01.A06</t>
  </si>
  <si>
    <t>SDPJ.OD01.A07</t>
  </si>
  <si>
    <t>1 vaste trainer per provincie</t>
  </si>
  <si>
    <t>Sensibiliseren van belang van detectie</t>
  </si>
  <si>
    <t>Opvolgen van kwantiteit in de provinciale kernen</t>
  </si>
  <si>
    <t>Planning</t>
  </si>
  <si>
    <t># provincies met aanvullend aanbod</t>
  </si>
  <si>
    <t># spelers in de kern</t>
  </si>
  <si>
    <t>Trainer(s) per provincie aanstellen</t>
  </si>
  <si>
    <t>Gestructureerd aanbod in elke provincie</t>
  </si>
  <si>
    <t>SDPJ.OD02.A05</t>
  </si>
  <si>
    <t>SDPJ.OD02.A06</t>
  </si>
  <si>
    <t>Blessure preventief programma maken</t>
  </si>
  <si>
    <t>Mentaal programma maken</t>
  </si>
  <si>
    <t>Opvolgen van kwaliteit in de kernen</t>
  </si>
  <si>
    <t>Sensibiliseren van belang van kwaliteit van training</t>
  </si>
  <si>
    <t># U12 trainers</t>
  </si>
  <si>
    <t>Realisatiedatum</t>
  </si>
  <si>
    <t>Vlaamse Veteranencriteriums</t>
  </si>
  <si>
    <t>Vlaamse Jeugdcriteriums</t>
  </si>
  <si>
    <t># georganiseerde fasen</t>
  </si>
  <si>
    <t># georganiseerde criteriums</t>
  </si>
  <si>
    <t>Internationaal U12-tornooi</t>
  </si>
  <si>
    <t>Interland VTTL - Nederland</t>
  </si>
  <si>
    <t>Triangulaire VTTL - 2 provincies AF</t>
  </si>
  <si>
    <t>SDLE.OD03.A03</t>
  </si>
  <si>
    <t>SDLE.OD03.A04</t>
  </si>
  <si>
    <t>SDLE.OD03.A05</t>
  </si>
  <si>
    <t>SDLE.OD04.A03</t>
  </si>
  <si>
    <t>Planning commissie in coördinatie met provincies</t>
  </si>
  <si>
    <t>③⑪</t>
  </si>
  <si>
    <t>①⑥⑨⑫</t>
  </si>
  <si>
    <t>Provinciale jeugdinterclub op maat</t>
  </si>
  <si>
    <t>Organiseren laagdrempelige jeugdinterclub U12</t>
  </si>
  <si>
    <t>Sensibilisering clubs voor participatie</t>
  </si>
  <si>
    <t># deelnemende ploegen</t>
  </si>
  <si>
    <t>Andere partnerdossiers bekijken en evalueren</t>
  </si>
  <si>
    <t>Kennis omtrent sportsponsoring uitbouwen</t>
  </si>
  <si>
    <t>Sponsorrechten in waarde omzetten</t>
  </si>
  <si>
    <t># dossiers</t>
  </si>
  <si>
    <t># bijscholingen</t>
  </si>
  <si>
    <t>% sponsorrechten</t>
  </si>
  <si>
    <t>Aantal gecontacteerde potentiële sponsors verhogen</t>
  </si>
  <si>
    <t>Aanwezigheid op sportsponsoring topics</t>
  </si>
  <si>
    <t># contactnames</t>
  </si>
  <si>
    <t># topics</t>
  </si>
  <si>
    <t>SDPA.OD03.A03</t>
  </si>
  <si>
    <t>Communicatie met partners</t>
  </si>
  <si>
    <t>Partneractivatie</t>
  </si>
  <si>
    <t>Tevredenheidsenquête partners</t>
  </si>
  <si>
    <t># partneractivaties</t>
  </si>
  <si>
    <t>% tevredenheid partners</t>
  </si>
  <si>
    <t>Wesley</t>
  </si>
  <si>
    <t>Dirk</t>
  </si>
  <si>
    <t>AB</t>
  </si>
  <si>
    <t>Algemeen Beleid (niet specifiek toe te wijzen)</t>
  </si>
  <si>
    <t>Mailverkeer opvolgen</t>
  </si>
  <si>
    <t>Telefoonverkeer opvolgen</t>
  </si>
  <si>
    <t>Leidraad opmaken voor opstart clubbezoeken</t>
  </si>
  <si>
    <t>Persoonlijke contacten met clubs</t>
  </si>
  <si>
    <t>Opmaken lijst FAQ ism experts binnen federatie</t>
  </si>
  <si>
    <t>Persartikels opmaken</t>
  </si>
  <si>
    <t>Tevredenheid bij de clubs en leden nagaan</t>
  </si>
  <si>
    <t>Opmaak + verzenden nieuwsbrief</t>
  </si>
  <si>
    <t>SDCO.OD03.A03</t>
  </si>
  <si>
    <t>SDCO.OD03.A04</t>
  </si>
  <si>
    <t>Analyse tevredenheid clubs over nieuwsbrief</t>
  </si>
  <si>
    <t>SDCO.OD03.A05</t>
  </si>
  <si>
    <t>Nieuwsbrief richten aan leden</t>
  </si>
  <si>
    <t>Visuele tools voor sociale media</t>
  </si>
  <si>
    <t>SDCO.OD04.A03</t>
  </si>
  <si>
    <t>SDCO.OD04.A04</t>
  </si>
  <si>
    <t>Opmaken handleiding "werken met sociale media"</t>
  </si>
  <si>
    <t>SDCO.OD04.A05</t>
  </si>
  <si>
    <t>Promotie sociale media in clubs</t>
  </si>
  <si>
    <t>SDCO.OD05</t>
  </si>
  <si>
    <t>SDCO.OD05.A01</t>
  </si>
  <si>
    <t>Organisatie VTTL-congres voor bestuurders</t>
  </si>
  <si>
    <t>SDCO.OD05.A02</t>
  </si>
  <si>
    <t>Enquête VTTL-congres</t>
  </si>
  <si>
    <t>SDCO.OD05.A03</t>
  </si>
  <si>
    <t>Evaluatie en bijsturingen</t>
  </si>
  <si>
    <t>SDCO.OD05.A04</t>
  </si>
  <si>
    <t>Externe opleidingen communiceren naar clubs</t>
  </si>
  <si>
    <t>SDCO.OD05.A05</t>
  </si>
  <si>
    <t>Enquête clubbestuurders</t>
  </si>
  <si>
    <t>(dienst)verplaatsingen</t>
  </si>
  <si>
    <t>Jo</t>
  </si>
  <si>
    <t>④⑫</t>
  </si>
  <si>
    <t>Studie voor hervorming in werkgroep</t>
  </si>
  <si>
    <t>Hervormen cursus Trainer B</t>
  </si>
  <si>
    <t>SDTR.OD01.A05</t>
  </si>
  <si>
    <t>Visietekst Trainer A herschrijven</t>
  </si>
  <si>
    <t>SDTR.OD01.A06</t>
  </si>
  <si>
    <t>Integratie E-learning in cursussen</t>
  </si>
  <si>
    <t>Cursus Aspirant-Initiator laten verdwijnen</t>
  </si>
  <si>
    <t>Cursus Trainer B organiseren</t>
  </si>
  <si>
    <t>SDTR.OD02.A05</t>
  </si>
  <si>
    <t>Voorbereiding Trainer A</t>
  </si>
  <si>
    <t>SDTR.OD02.A06</t>
  </si>
  <si>
    <t>SDTR.OD02.A07</t>
  </si>
  <si>
    <t>Uitbreiden docentenkorps</t>
  </si>
  <si>
    <t>Organisatie VTTL-congres</t>
  </si>
  <si>
    <t>Bijscholing docenten over hervorming</t>
  </si>
  <si>
    <t>SDTR.OD03.A03</t>
  </si>
  <si>
    <t>SDTR.OD03.A04</t>
  </si>
  <si>
    <t>Medewerking Dag van de Trainer</t>
  </si>
  <si>
    <t>SDME.OD01.A04</t>
  </si>
  <si>
    <t>Verzekeringen afsluiten</t>
  </si>
  <si>
    <t>Bijscholingen voor club-API's aanbieden</t>
  </si>
  <si>
    <t>Competitie- en tornooiprogramma verder ontwikkelen en promoten</t>
  </si>
  <si>
    <t>Initiatienamiddagen in clubs voor lagere scholen</t>
  </si>
  <si>
    <t>Deelname prov. Startvergaderingen van MOEV</t>
  </si>
  <si>
    <t>SDRE.OD03.A03</t>
  </si>
  <si>
    <t>Deelname Luuks Beweegdagen</t>
  </si>
  <si>
    <t>SDRE.OD03.A04</t>
  </si>
  <si>
    <t>Deelname Plage Préféree</t>
  </si>
  <si>
    <t>SDRE.OD03.A05</t>
  </si>
  <si>
    <t>Deelname World Table Tennis Day</t>
  </si>
  <si>
    <t>①④</t>
  </si>
  <si>
    <t>Uitwerken aangepast programma benjamins</t>
  </si>
  <si>
    <t>Jaarlijkse bijscholing club-benjamintrainers</t>
  </si>
  <si>
    <t>Clubs motiveren om benjaminwerking te stimuleren</t>
  </si>
  <si>
    <t>Ambassadeur voor de meisjes aanstellen</t>
  </si>
  <si>
    <t>Uitwerken aangepast programma meisjes</t>
  </si>
  <si>
    <t>SDJS.OD04.A03</t>
  </si>
  <si>
    <t>Infomoment organiseren</t>
  </si>
  <si>
    <t>Kwantiteit en kwaliteit trainers verhogen</t>
  </si>
  <si>
    <t>Clubs aansporen om trainers bijscholingen te laten volgen</t>
  </si>
  <si>
    <t>Clubs ondersteunen met jeugdsportdossier</t>
  </si>
  <si>
    <t>Specifieke jeugdwebsite onderhouden en bijwerken</t>
  </si>
  <si>
    <t>Magazine uitbrengen</t>
  </si>
  <si>
    <t>⑥⑫</t>
  </si>
  <si>
    <t>Controlerondes organiseren</t>
  </si>
  <si>
    <t>Ontwikkelen kwaliteitslabels</t>
  </si>
  <si>
    <t>Uitbetaling subsidies</t>
  </si>
  <si>
    <t>SDSK</t>
  </si>
  <si>
    <t>SDSK.OD01</t>
  </si>
  <si>
    <t>Algemene organisatie sportkampen</t>
  </si>
  <si>
    <t>SDSK.OD01.A01</t>
  </si>
  <si>
    <t>Folder opmaken</t>
  </si>
  <si>
    <t>SDSK.OD01.A02</t>
  </si>
  <si>
    <t>Website inschrijvingen aanmaken</t>
  </si>
  <si>
    <t>SDSK.OD01.A03</t>
  </si>
  <si>
    <t>SDSK.OD01.A04</t>
  </si>
  <si>
    <t>Administratie op digitaal platform voor sportkamp</t>
  </si>
  <si>
    <t>SDSK.OD01.A05</t>
  </si>
  <si>
    <t>Administratie op digitaal platform na sportkamp</t>
  </si>
  <si>
    <t>SDSK.OD01.A06</t>
  </si>
  <si>
    <t>Inschrijvingen en betalingen opvolgen</t>
  </si>
  <si>
    <t>SDSK.OD02</t>
  </si>
  <si>
    <t>Kamp Blankenberge telt 24 deelnemers</t>
  </si>
  <si>
    <t>SDSK.OD02.A01</t>
  </si>
  <si>
    <t>Kampleider vastleggen</t>
  </si>
  <si>
    <t>SDSK.OD02.A02</t>
  </si>
  <si>
    <t>Trainers vastleggen</t>
  </si>
  <si>
    <t>SDSK.OD02.A03</t>
  </si>
  <si>
    <t>SDSK.OD02.A04</t>
  </si>
  <si>
    <t>Huur sporthal</t>
  </si>
  <si>
    <t>SDSK.OD02.A05</t>
  </si>
  <si>
    <t>Huur tafels</t>
  </si>
  <si>
    <t>SDSK.OD02.A06</t>
  </si>
  <si>
    <t>Verblijf</t>
  </si>
  <si>
    <t>SDSK.OD02.A07</t>
  </si>
  <si>
    <t>Aankoop T-shirts</t>
  </si>
  <si>
    <t>SDSK.OD02.A08</t>
  </si>
  <si>
    <t>Voorbereiding kamp</t>
  </si>
  <si>
    <t>SDSK.OD03</t>
  </si>
  <si>
    <t>Kamp Herentals telt 72 deelnemers</t>
  </si>
  <si>
    <t>SDSK.OD03.A01</t>
  </si>
  <si>
    <t>SDSK.OD03.A02</t>
  </si>
  <si>
    <t>SDSK.OD03.A03</t>
  </si>
  <si>
    <t>SDSK.OD03.A04</t>
  </si>
  <si>
    <t>SDSK.OD03.A05</t>
  </si>
  <si>
    <t>Transport tafels</t>
  </si>
  <si>
    <t>SDSK.OD03.A06</t>
  </si>
  <si>
    <t>SDSK.OD03.A07</t>
  </si>
  <si>
    <t>SDSK.OD03.A08</t>
  </si>
  <si>
    <t>Virtuele begeleiding voor spelers</t>
  </si>
  <si>
    <t>Opstarten van het virtuele project</t>
  </si>
  <si>
    <t>Virtuele app integreren op de website</t>
  </si>
  <si>
    <t>Betalende advertenties opstarten ter promotie</t>
  </si>
  <si>
    <t>Aanbieden van juiste informatie op juiste moment</t>
  </si>
  <si>
    <t>SDIP.OD03.A03</t>
  </si>
  <si>
    <t>SDTS</t>
  </si>
  <si>
    <t>Technisch Directeur Topsport</t>
  </si>
  <si>
    <t>Algemeen Beleid</t>
  </si>
  <si>
    <t>SDAB</t>
  </si>
  <si>
    <t>Ondersteuning Algemeen Beleid</t>
  </si>
  <si>
    <t>SDAB.OD01</t>
  </si>
  <si>
    <t>Personeelskosten</t>
  </si>
  <si>
    <t>SDAB.OD01.A01</t>
  </si>
  <si>
    <t>Loonlast: 4,3 VTE</t>
  </si>
  <si>
    <t>SDAB.OD01.A02</t>
  </si>
  <si>
    <t>Woon-werkverkeer</t>
  </si>
  <si>
    <t>SDAB.OD01.A03</t>
  </si>
  <si>
    <t>Eco-cheques</t>
  </si>
  <si>
    <t>SDAB.OD01.A04</t>
  </si>
  <si>
    <t>Dienstverplaatsingen: divers</t>
  </si>
  <si>
    <t>SDAB.OD02</t>
  </si>
  <si>
    <t>Provinciale werking - VTTL-werking</t>
  </si>
  <si>
    <t>SDAB.OD02.A01</t>
  </si>
  <si>
    <t>Algemene onkosten provincies</t>
  </si>
  <si>
    <t>SDAB.OD03</t>
  </si>
  <si>
    <t>Bureel</t>
  </si>
  <si>
    <t>SDAB.OD03.A01</t>
  </si>
  <si>
    <t>Huur</t>
  </si>
  <si>
    <t>SDAB.OD03.A02</t>
  </si>
  <si>
    <t>Onderhoud: bureel</t>
  </si>
  <si>
    <t>SDAB.OD03.A03</t>
  </si>
  <si>
    <t>Water</t>
  </si>
  <si>
    <t>SDAB.OD03.A04</t>
  </si>
  <si>
    <t>Elektriciteit</t>
  </si>
  <si>
    <t>SDAB.OD03.A05</t>
  </si>
  <si>
    <t>Verwarming</t>
  </si>
  <si>
    <t>SDAB.OD03.A06</t>
  </si>
  <si>
    <t>Diverse kleine bureelbenodigdheden</t>
  </si>
  <si>
    <t>SDAB.OD03.A07</t>
  </si>
  <si>
    <t>Kopies</t>
  </si>
  <si>
    <t>SDAB.OD03.A08</t>
  </si>
  <si>
    <t>Portkosten</t>
  </si>
  <si>
    <t>SDAB.OD03.A09</t>
  </si>
  <si>
    <t>Afschrijvingen</t>
  </si>
  <si>
    <t>SDAB.OD04</t>
  </si>
  <si>
    <t>Commissies</t>
  </si>
  <si>
    <t>SDAB.OD04.A01</t>
  </si>
  <si>
    <t>Het Bestuur: overige verplaatsingen</t>
  </si>
  <si>
    <t>SDAB.OD04.A02</t>
  </si>
  <si>
    <t>Het Bestuur: communicatie</t>
  </si>
  <si>
    <t>SDAB.OD04.A03</t>
  </si>
  <si>
    <t>Het Bestuur: overige onkosten</t>
  </si>
  <si>
    <t>SDAB.OD04.A04</t>
  </si>
  <si>
    <t>SG: overige verplaatsingen</t>
  </si>
  <si>
    <t>SDAB.OD04.A05</t>
  </si>
  <si>
    <t>SG: communicatie</t>
  </si>
  <si>
    <t>SDAB.OD04.A06</t>
  </si>
  <si>
    <t>Teco: overige verplaatsingen</t>
  </si>
  <si>
    <t>SDAB.OD04.A07</t>
  </si>
  <si>
    <t>Broodjes + drank vergaderingen</t>
  </si>
  <si>
    <t>SDAB.OD04.A08</t>
  </si>
  <si>
    <t>Diverse representatiekosten</t>
  </si>
  <si>
    <t>SDAB.OD05</t>
  </si>
  <si>
    <t>Derden (KBTTB - VSF)</t>
  </si>
  <si>
    <t>SDAB.OD05.A01</t>
  </si>
  <si>
    <t>Verplaatsingen Nationale Raad</t>
  </si>
  <si>
    <t>SDAB.OD05.A02</t>
  </si>
  <si>
    <t>Verplaatsingen NRvB</t>
  </si>
  <si>
    <t>SDAB.OD05.A03</t>
  </si>
  <si>
    <t>Broodjes vergaderingen KBTTB</t>
  </si>
  <si>
    <t>SDAB.OD05.A04</t>
  </si>
  <si>
    <t>Communicatie: tussenkomst KBTTB</t>
  </si>
  <si>
    <t>SDAB.OD05.A05</t>
  </si>
  <si>
    <t>Bijdrage VSF</t>
  </si>
  <si>
    <t>SDAB.OD05.A06</t>
  </si>
  <si>
    <t>Lidgelden leden</t>
  </si>
  <si>
    <t>SDAB.OD05.A07</t>
  </si>
  <si>
    <t>Divers</t>
  </si>
  <si>
    <t>SDAB.OD06</t>
  </si>
  <si>
    <t>Subsidies</t>
  </si>
  <si>
    <t>SDAB.OD06.A01</t>
  </si>
  <si>
    <t>VIA-subsidies</t>
  </si>
  <si>
    <t>SDAB.OD06.A02</t>
  </si>
  <si>
    <t>Sociale Maribel</t>
  </si>
  <si>
    <t>SDAB.OD06.A03</t>
  </si>
  <si>
    <t>Basiswerking</t>
  </si>
  <si>
    <t>Topsportbeleid</t>
  </si>
  <si>
    <t>Algemeen beleid</t>
  </si>
  <si>
    <t># clubbezoeken per provincie</t>
  </si>
  <si>
    <t># behandelde FAQ op de lijst</t>
  </si>
  <si>
    <t># persartikels</t>
  </si>
  <si>
    <t>% tevredenheid clubs en leden</t>
  </si>
  <si>
    <t># nieuwsbrieven</t>
  </si>
  <si>
    <t>% gelezen per rubriek</t>
  </si>
  <si>
    <t># clicks in nieuwsbrief die linken met website</t>
  </si>
  <si>
    <t># verzonden nieuwsbrieven</t>
  </si>
  <si>
    <t># volgers op facebook</t>
  </si>
  <si>
    <t># bijgeschoolde clubbestuurders</t>
  </si>
  <si>
    <t># benjamin trainers</t>
  </si>
  <si>
    <t>Jaarplan provincies</t>
  </si>
  <si>
    <t># spelers in de kern + klassement</t>
  </si>
  <si>
    <t>SDPJ.OD03.A03</t>
  </si>
  <si>
    <t>Organiseren krokusstage</t>
  </si>
  <si>
    <t>Organisatie Paasstage</t>
  </si>
  <si>
    <t>Organisatie Zomerstage</t>
  </si>
  <si>
    <t># deelnemers per provincie</t>
  </si>
  <si>
    <t># (niveau)reeksen per provincie</t>
  </si>
  <si>
    <t># ingeschreven ploegen (landelijk + provinciaal)</t>
  </si>
  <si>
    <t>Artikels opmaken + versturen naar pers</t>
  </si>
  <si>
    <t># artikels</t>
  </si>
  <si>
    <t># deelnemers en bijsturingen</t>
  </si>
  <si>
    <t>% tevredenheid en bijsturingen</t>
  </si>
  <si>
    <t>Opmaak kalender</t>
  </si>
  <si>
    <t># vergaderingen</t>
  </si>
  <si>
    <t xml:space="preserve"># geïntegreerde uren E-learing </t>
  </si>
  <si>
    <t>Communicatie naar clubs</t>
  </si>
  <si>
    <t># cursussen initiator</t>
  </si>
  <si>
    <t># cursussen instructeur B</t>
  </si>
  <si>
    <t># cursussen trainer B</t>
  </si>
  <si>
    <t>Realisatiedatum visietekst</t>
  </si>
  <si>
    <t># docenten in werking</t>
  </si>
  <si>
    <t># deelnemers op trainerscongres</t>
  </si>
  <si>
    <t># deelnemers op bijscholing docenten</t>
  </si>
  <si>
    <t># deelnemers aan bijscholing</t>
  </si>
  <si>
    <t>Workshop</t>
  </si>
  <si>
    <t># sportongevallen per categorie</t>
  </si>
  <si>
    <t># externe partners</t>
  </si>
  <si>
    <t>Decretale verzekering</t>
  </si>
  <si>
    <t># mails richting clubs API's</t>
  </si>
  <si>
    <t># vergaderingen per jaar</t>
  </si>
  <si>
    <t>Jaarlijkse check-up</t>
  </si>
  <si>
    <t># initiatienamiddagen</t>
  </si>
  <si>
    <t># deelnames aan startverg.</t>
  </si>
  <si>
    <t># deelnames aan Luuks Beweegdagen</t>
  </si>
  <si>
    <t>⑦⑧</t>
  </si>
  <si>
    <t># aangepaste oefeningen</t>
  </si>
  <si>
    <t># trainers die VTS-opleiding gevolgd hebben</t>
  </si>
  <si>
    <t># mails richting clubs</t>
  </si>
  <si>
    <t>Opname in jeugdmagazine</t>
  </si>
  <si>
    <t># clubs die materiaal ontvangen</t>
  </si>
  <si>
    <t># G-leden in ledendatabank</t>
  </si>
  <si>
    <t># samenwerkingsprojecten</t>
  </si>
  <si>
    <t>Jaarlijkse vergadering</t>
  </si>
  <si>
    <t># eigen organisaties en cluborganisaties</t>
  </si>
  <si>
    <t>SDGS.OD04.A03</t>
  </si>
  <si>
    <t>SDGS.OD04.A04</t>
  </si>
  <si>
    <t>Recreatieve G-tornooien promoten</t>
  </si>
  <si>
    <t>Promoten G-tornooien clubs</t>
  </si>
  <si>
    <t>Promotie G-topsporters</t>
  </si>
  <si>
    <t># G-tornooien clubs</t>
  </si>
  <si>
    <t># neerleggingen per kwartaal</t>
  </si>
  <si>
    <t>Afgewerkte folder</t>
  </si>
  <si>
    <t>Kampen op website</t>
  </si>
  <si>
    <t>Ingediende aanvraag</t>
  </si>
  <si>
    <t>Afgewerkt dossier</t>
  </si>
  <si>
    <t># inschrijvingen</t>
  </si>
  <si>
    <t>Contract kampleider</t>
  </si>
  <si>
    <t># contracten trainers</t>
  </si>
  <si>
    <t>Ondertekend contract</t>
  </si>
  <si>
    <t># bestelde t-shirts</t>
  </si>
  <si>
    <t>Realisatie</t>
  </si>
  <si>
    <t>101…</t>
  </si>
  <si>
    <t>10101…</t>
  </si>
  <si>
    <t>10202…</t>
  </si>
  <si>
    <t>10102…</t>
  </si>
  <si>
    <t>10103…</t>
  </si>
  <si>
    <t>10104…</t>
  </si>
  <si>
    <t>10105…</t>
  </si>
  <si>
    <t>102…</t>
  </si>
  <si>
    <t>10201…</t>
  </si>
  <si>
    <t>10203…</t>
  </si>
  <si>
    <t>103…</t>
  </si>
  <si>
    <t>10301…</t>
  </si>
  <si>
    <t>10302…</t>
  </si>
  <si>
    <t>104…</t>
  </si>
  <si>
    <t>10401…</t>
  </si>
  <si>
    <t>10402…</t>
  </si>
  <si>
    <t>105…</t>
  </si>
  <si>
    <t>10501…</t>
  </si>
  <si>
    <t>10502…</t>
  </si>
  <si>
    <t>10503…</t>
  </si>
  <si>
    <t>106…</t>
  </si>
  <si>
    <t>10601…</t>
  </si>
  <si>
    <t>10603…</t>
  </si>
  <si>
    <t>10604…</t>
  </si>
  <si>
    <t>10602…</t>
  </si>
  <si>
    <t>107…</t>
  </si>
  <si>
    <t>10701…</t>
  </si>
  <si>
    <t>10702…</t>
  </si>
  <si>
    <t>10703…</t>
  </si>
  <si>
    <t>108…</t>
  </si>
  <si>
    <t>10801…</t>
  </si>
  <si>
    <t>10802…</t>
  </si>
  <si>
    <t>10803…</t>
  </si>
  <si>
    <t>109…</t>
  </si>
  <si>
    <t>10901…</t>
  </si>
  <si>
    <t>10902…</t>
  </si>
  <si>
    <t>10903…</t>
  </si>
  <si>
    <t>110…</t>
  </si>
  <si>
    <t>11001…</t>
  </si>
  <si>
    <t>11002…</t>
  </si>
  <si>
    <t>111…</t>
  </si>
  <si>
    <t>11101…</t>
  </si>
  <si>
    <t>11102…</t>
  </si>
  <si>
    <t>11103…</t>
  </si>
  <si>
    <t>112…</t>
  </si>
  <si>
    <t>11201…</t>
  </si>
  <si>
    <t>11202…</t>
  </si>
  <si>
    <t>11204…</t>
  </si>
  <si>
    <t>113…</t>
  </si>
  <si>
    <t>11301…</t>
  </si>
  <si>
    <t>11302…</t>
  </si>
  <si>
    <t>114…</t>
  </si>
  <si>
    <t>11401…</t>
  </si>
  <si>
    <t>11402…</t>
  </si>
  <si>
    <t>11403…</t>
  </si>
  <si>
    <t>201…</t>
  </si>
  <si>
    <t>20101…</t>
  </si>
  <si>
    <t>20102…</t>
  </si>
  <si>
    <t>20103…</t>
  </si>
  <si>
    <t>203…</t>
  </si>
  <si>
    <t>20301…</t>
  </si>
  <si>
    <t>20302…</t>
  </si>
  <si>
    <t>20303…</t>
  </si>
  <si>
    <t>204…</t>
  </si>
  <si>
    <t>20401…</t>
  </si>
  <si>
    <t>20402…</t>
  </si>
  <si>
    <t>20403…</t>
  </si>
  <si>
    <t>20404…</t>
  </si>
  <si>
    <t>30...</t>
  </si>
  <si>
    <t>301…</t>
  </si>
  <si>
    <t>302…</t>
  </si>
  <si>
    <t>303…</t>
  </si>
  <si>
    <t>304…</t>
  </si>
  <si>
    <t>40…</t>
  </si>
  <si>
    <t>401…</t>
  </si>
  <si>
    <t>402…</t>
  </si>
  <si>
    <t>403…</t>
  </si>
  <si>
    <t>404…</t>
  </si>
  <si>
    <t>405…</t>
  </si>
  <si>
    <t>406…</t>
  </si>
  <si>
    <t># specifieke vragen van clubs</t>
  </si>
  <si>
    <t># specifieke telefoons van leden</t>
  </si>
  <si>
    <t># vragen op FAQ-lijst</t>
  </si>
  <si>
    <t># volgers op facebook                                 # volgers op instagram                               # clubs met eigen sociale media</t>
  </si>
  <si>
    <t># gelezen artikels van nieuwsbrief            # verzonden nieuwsbrieven aan leden</t>
  </si>
  <si>
    <t># clubbezoeken op jaarbasis</t>
  </si>
  <si>
    <t>+ 10%</t>
  </si>
  <si>
    <t>+ 15%</t>
  </si>
  <si>
    <t>+ 20%</t>
  </si>
  <si>
    <t>+ 5 %</t>
  </si>
  <si>
    <t>+ 10 %</t>
  </si>
  <si>
    <t>% tevredenheid clubs</t>
  </si>
  <si>
    <t>+ 1 %</t>
  </si>
  <si>
    <t>+ 2%</t>
  </si>
  <si>
    <t>+ 3%</t>
  </si>
  <si>
    <t>+ 4%</t>
  </si>
  <si>
    <t>+ 6%</t>
  </si>
  <si>
    <t>+ 5%</t>
  </si>
  <si>
    <t># georganiseerde kampioenschappen</t>
  </si>
  <si>
    <t># artikels per kampioenschap</t>
  </si>
  <si>
    <t># aantal scheidsrechters</t>
  </si>
  <si>
    <t># verschillende opleidingen</t>
  </si>
  <si>
    <t>% clubs met een club-API</t>
  </si>
  <si>
    <t>Artikels op website en sociale media</t>
  </si>
  <si>
    <t># specifieke mails naar clubs         # tussenkomsten federatie-API</t>
  </si>
  <si>
    <t>- 4      - 2</t>
  </si>
  <si>
    <t>- 5      - 2</t>
  </si>
  <si>
    <t>- 6      - 2</t>
  </si>
  <si>
    <t># persoonlijke logins</t>
  </si>
  <si>
    <t>% clubs die programma's gebruiken</t>
  </si>
  <si>
    <t>Bijscholing door medewerker</t>
  </si>
  <si>
    <t>Goedkeuring boekhouding</t>
  </si>
  <si>
    <t>Jaarlijks rapport boekhouder</t>
  </si>
  <si>
    <t>vergadering met trainers</t>
  </si>
  <si>
    <t>Een maandelijks aanbod organiseren in elke provincie</t>
  </si>
  <si>
    <t>Provincies stimuleren tot eigen aanvullend aanbod</t>
  </si>
  <si>
    <t># spelers in de werking u9</t>
  </si>
  <si>
    <t># geklasseerde spelers in de werking u12</t>
  </si>
  <si>
    <t># u9 en # geklasseerde u12</t>
  </si>
  <si>
    <t># reeksen per provincie</t>
  </si>
  <si>
    <t># vlaamse evenementen</t>
  </si>
  <si>
    <t>Een interclub competitie voor jeugd in elke provincie</t>
  </si>
  <si>
    <t>Een interclub competitie voor u18 in elke provincie</t>
  </si>
  <si>
    <t>Een interclub competitie voor u12 in elke provincie</t>
  </si>
  <si>
    <t>mate van hervorming</t>
  </si>
  <si>
    <t># nieuw opgeleide trainers</t>
  </si>
  <si>
    <t>kalender en publicaties</t>
  </si>
  <si>
    <t># clubs met een aanbod voor recreanten</t>
  </si>
  <si>
    <t>Duidelijkere navigatie op de website</t>
  </si>
  <si>
    <t># tijd dat onze bezoekers op de website zijn verlagen</t>
  </si>
  <si>
    <t>Statistieken nieuwsbrief analyseren</t>
  </si>
  <si>
    <t>Promotie van onze Facebookpagina</t>
  </si>
  <si>
    <t># promotie posts op sociale media</t>
  </si>
  <si>
    <t>Promotie via sociale media</t>
  </si>
  <si>
    <t># artikels verzonden naar pers behouden</t>
  </si>
  <si>
    <t># posts op sociale media verhogen</t>
  </si>
  <si>
    <t>Promotie criteriums op sociale media</t>
  </si>
  <si>
    <t>Promotie Internationaal U12-tornooi op sociale media</t>
  </si>
  <si>
    <t># posts op sociale media</t>
  </si>
  <si>
    <t># posts sociale media verhogen</t>
  </si>
  <si>
    <t>% clickrate op de begeleidende linken per stap</t>
  </si>
  <si>
    <t>% stap voltooid</t>
  </si>
  <si>
    <t># spelers</t>
  </si>
  <si>
    <t>Bereiken van leden en niet-leden</t>
  </si>
  <si>
    <t>% welke stappen voltooid zijn</t>
  </si>
  <si>
    <t>Partnerinkomsten verhogen</t>
  </si>
  <si>
    <t># fases voor partnerbesprekingen</t>
  </si>
  <si>
    <t>+2%</t>
  </si>
  <si>
    <t>+5%</t>
  </si>
  <si>
    <t>+7%</t>
  </si>
  <si>
    <t>+10%</t>
  </si>
  <si>
    <t>kwalificatiegraad</t>
  </si>
  <si>
    <t>+0%</t>
  </si>
  <si>
    <t>+1%</t>
  </si>
  <si>
    <t>+3%</t>
  </si>
  <si>
    <t>INI</t>
  </si>
  <si>
    <t>TR-B</t>
  </si>
  <si>
    <t>Heroriëntering cursus initiator naar initiator B</t>
  </si>
  <si>
    <t>Opmaak nieuwe cursus Instructeur B/ Initiator A</t>
  </si>
  <si>
    <t>Jaarlijks 1 Instructeur B / initiator A organiseren</t>
  </si>
  <si>
    <t>Bijscholing benjamintrainers</t>
  </si>
  <si>
    <t>+15%</t>
  </si>
  <si>
    <t>+20%</t>
  </si>
  <si>
    <t>+25%</t>
  </si>
  <si>
    <t>+4%</t>
  </si>
  <si>
    <t># acties in samenwerking met partner</t>
  </si>
  <si>
    <r>
      <t xml:space="preserve"># clubs met eigen sociale media </t>
    </r>
    <r>
      <rPr>
        <sz val="11"/>
        <color theme="1"/>
        <rFont val="Calibri"/>
        <family val="2"/>
        <scheme val="minor"/>
      </rPr>
      <t>pagina</t>
    </r>
  </si>
  <si>
    <r>
      <t>Gebruik van testbatterij promoten</t>
    </r>
    <r>
      <rPr>
        <sz val="11"/>
        <color theme="1"/>
        <rFont val="Calibri"/>
        <family val="2"/>
        <scheme val="minor"/>
      </rPr>
      <t xml:space="preserve"> op sociale media</t>
    </r>
  </si>
  <si>
    <r>
      <t>Promotie benjaminwerking</t>
    </r>
    <r>
      <rPr>
        <sz val="11"/>
        <color theme="1"/>
        <rFont val="Calibri"/>
        <family val="2"/>
        <scheme val="minor"/>
      </rPr>
      <t xml:space="preserve"> op sociale media</t>
    </r>
  </si>
  <si>
    <r>
      <t xml:space="preserve"># artikels ivm provinciale benjaminwerking </t>
    </r>
    <r>
      <rPr>
        <sz val="11"/>
        <color theme="1"/>
        <rFont val="Calibri"/>
        <family val="2"/>
        <scheme val="minor"/>
      </rPr>
      <t>op sociale media</t>
    </r>
  </si>
  <si>
    <r>
      <t xml:space="preserve">Promotie voeren voor cursussen </t>
    </r>
    <r>
      <rPr>
        <sz val="11"/>
        <color theme="1"/>
        <rFont val="Calibri"/>
        <family val="2"/>
        <scheme val="minor"/>
      </rPr>
      <t>op sociale media</t>
    </r>
  </si>
  <si>
    <r>
      <t># posts</t>
    </r>
    <r>
      <rPr>
        <sz val="11"/>
        <color theme="1"/>
        <rFont val="Calibri"/>
        <family val="2"/>
        <scheme val="minor"/>
      </rPr>
      <t xml:space="preserve"> op sociale media verhogen</t>
    </r>
  </si>
  <si>
    <r>
      <t xml:space="preserve"># posts </t>
    </r>
    <r>
      <rPr>
        <sz val="11"/>
        <color theme="1"/>
        <rFont val="Calibri"/>
        <family val="2"/>
        <scheme val="minor"/>
      </rPr>
      <t>op sociale media verhogen</t>
    </r>
  </si>
  <si>
    <r>
      <t xml:space="preserve"># posts </t>
    </r>
    <r>
      <rPr>
        <sz val="11"/>
        <color theme="1"/>
        <rFont val="Calibri"/>
        <family val="2"/>
        <scheme val="minor"/>
      </rPr>
      <t>op sociale media</t>
    </r>
  </si>
  <si>
    <r>
      <t xml:space="preserve">Promoten van recreatieve wedstrijdformule </t>
    </r>
    <r>
      <rPr>
        <sz val="11"/>
        <color theme="1"/>
        <rFont val="Calibri"/>
        <family val="2"/>
        <scheme val="minor"/>
      </rPr>
      <t>via sociale media</t>
    </r>
  </si>
  <si>
    <r>
      <t>Promotie</t>
    </r>
    <r>
      <rPr>
        <sz val="11"/>
        <color theme="1"/>
        <rFont val="Calibri"/>
        <family val="2"/>
        <scheme val="minor"/>
      </rPr>
      <t xml:space="preserve"> op sociale media</t>
    </r>
  </si>
  <si>
    <t>Onze clubbestuurders ondersteunen door middel van communicatiemiddelen en bijscholingen waarbij we peilen naar de tevredenheid van onze clubs omtrent onze manier van communiceren. Tegen eind 2024 hopen we op een minimale tevredenheid van minstens 70 %.</t>
  </si>
  <si>
    <t>Opmaken van een FAQ-lijst op website zodat meest voorkomende vragen online staan.Tegen eind 2024 hopen we een uitgebreide lijst te hebben met minstens 35 verschillende vragen/antwoorden.</t>
  </si>
  <si>
    <t>Rechtstreekse link creëren tussen VTTL en clubs waarbij we het aantal clubbezoeken op jaarbasis gaan opvolgen. Tegen eind 2024 hopen we minstens 15 clubs op jaarbasis persoonlijk te contacteren.</t>
  </si>
  <si>
    <t>Link tussen nieuwsbrief en website verbeteren waardoor artikels meer gelezen worden (stijging van aantal gelezen artikels op website), mogelijkheid voorzien om nieuwsbrief ook aan leden te bezorgen (aantal verzonden nieuwsbrieven aan niet-clubbestuurders)</t>
  </si>
  <si>
    <t>Promoten eigen sociale media (stijging van volgers op facebook en instagram) en promoten bij clubs om sociale media pagina's uit te bouwen (aantal clubs met eigen sociale media pagina)</t>
  </si>
  <si>
    <t>Clubbestuurders motiveren om bijscholingen te volgen waarbij we jaarlijks gaan vragen hoeveel clubbestuurders er jaarlijks een bijscholing hebben gevolgd.</t>
  </si>
  <si>
    <t>Competitie op maat aanbieden voor zowel de heren als de dames. We polsen tweejaarlijks naar de tevredenheid van de clubs in het gebruikte format van de competitiewedstrijden. Tegen eind 2024 hopen we op een minimale tevredenheid van 70 %.</t>
  </si>
  <si>
    <t>Organiseren van een competitie voor dames waarbij we het aantal ingeschreven ploegen (landelijk en provinciaal) willen opvolgen en laten stijgen.</t>
  </si>
  <si>
    <t>Aanbieden van diverse kampioenschappen op maat van alle spelers, ongeacht leeftijd en klassement. Tegen eind 2024 hopen we 75 % tevredenheid te hebben bij de spelers over de gebruikte systemen binnen ieder kampioenschap.</t>
  </si>
  <si>
    <t>Organiseren van diverse kampioenschappen voor diverse doelgroepen</t>
  </si>
  <si>
    <t>Evaluatie kampioenschappen + bijsturen waar nodig via overlegmomenten in de specifieke commissie</t>
  </si>
  <si>
    <t>Kampioenschappen in aandacht brengen op eigen sociale media door tijdige publicaties</t>
  </si>
  <si>
    <t>Meer scheidsrechters opleiden zodat de werking zowel op provinciaal als op landelijk vlak verder gezet kan worden. Tegen eind 2024 willen we 20 % meer scheidsrechters hebben ten opzichte van de situatie van eind 2020.</t>
  </si>
  <si>
    <t xml:space="preserve">Opleidingen voorzien per provincie zodat scheidsrechter worden zo laagdrempelig mogelijk blijft. </t>
  </si>
  <si>
    <t>Scheidsrechters meer in beeld brengen zodat er een wederzijds respect ontstaat tussen speler en scheidsrechter. Hierbij evalueren we ook de ervaringen van de scheidsrechters zelf.</t>
  </si>
  <si>
    <t>Ontwikkelen nieuw puntensysteem om zo doorgroeimogelijkheden van de scheidsrechters te optimaliseren.</t>
  </si>
  <si>
    <t>Sensibilisering van onze clubs op zowel medisch als ethisch vlak door middel van specifieke mails met betrekking tot beide onderwerpen, alsook door het inschakelen van de federatie-API.</t>
  </si>
  <si>
    <t>Bijhouden van aantal sportongevallen per categorie (soort letsel) en samenwerking met arts noodzakelijk om in te spelen op specifieke tendensen.</t>
  </si>
  <si>
    <t>Zoveel mogelijk club-API's aanduiden in clubs met als streefdoel eind 2024 minstens 85 % van onze clubs die een club-API hebben.</t>
  </si>
  <si>
    <t>Medisch en Ethisch Sporten in aandacht brengen via specifieke tips en trics</t>
  </si>
  <si>
    <t>Planlast clubs en leden verminderen door middel van nieuwe/aangepaste ICT-toepassingen. We peilen hiervoor naar de tevredenheid van de huidige toepassingen, alsook naar nieuwe potentiële toepassingen. Tegen eind 2024 is minstens 70 % van onze clubs tevreden over de werking en aanpassingen.</t>
  </si>
  <si>
    <t>Administratieve verlichting leden door inzet op eigen persoonlijke logins die hiervoor gebruikt kunnen worden. Tegen 2024 zijn er minstens 20 % meer persoonlijke logins dan de situatie van eind 2020.</t>
  </si>
  <si>
    <t>Administratieve verlichting clubs door nieuwe toepassingen en verdere uitbouw van de huidige toepassing. Het gebruik van de programma's moet centraal staan in de clubwerking en tegen eind 2024 gebruikt minstens 75 % van alle clubs de programma's.</t>
  </si>
  <si>
    <t>Correcte fiscale verwerking van alle gegevens met betrekking tot de federatie door middel van een jaarlijks totaalrapport van de boekhouder.</t>
  </si>
  <si>
    <t>VZW-wetgeving naleven zodat de boekhouding ook goedgekeurd kan worden op de AV van mei.</t>
  </si>
  <si>
    <t>Verhogen van het aantal benjamins en het aantal geklasseerde U12 op provinciale jeugdtrainingen tot samen 70 kinderen tegen 2024.</t>
  </si>
  <si>
    <t>Participatie verhogen in provinciale werking U9 tot minimaal 35 benjamins tegen eind 2024.</t>
  </si>
  <si>
    <t>Participatie verhogen in provinciale werking U12 tot minimaal 35 geklasseerde spelers tegen eind 2024.</t>
  </si>
  <si>
    <t>Organiseren van 3 weekstages voor de beste spelers in de provinciale kernen</t>
  </si>
  <si>
    <t>Het aantal jeugdploegen in de jeugdinterclub verhogen met 4 % door te streven naar een volwaardige jeugdcompetitie in elke provincie.</t>
  </si>
  <si>
    <t>Organiseren competitie U18 met jaarlijkse stijging van 1 % van het aantal ingeschreven ploegen</t>
  </si>
  <si>
    <t>Organiseren competitie U12 met jaarlijkse stijging van 1 % van het aantal ingeschreven ploegen</t>
  </si>
  <si>
    <t>Landelijke, internationale en interregionale criteriums aanbieden voor jeugd en veteranen, waarbij we 10 % meer inschrijvingen realiseren op de evenementen met "vrije" inschrijving tegen 2024.</t>
  </si>
  <si>
    <t>Organiseren van 6 criteriums opgedeeld in jeugd- als veteranencriteriums</t>
  </si>
  <si>
    <t>Deelname en organiseren van internationale/interregionale evenementen voor zowel jeugd als veteranen.</t>
  </si>
  <si>
    <t># internationale deelnames</t>
  </si>
  <si>
    <t>Evalueren en bijsturen van de eigen organisaties via een aantal overlegmomenten</t>
  </si>
  <si>
    <t>Evenementen in aandacht brengen op eigen sociale media door tijdige publicaties</t>
  </si>
  <si>
    <t>3 % meer gekwalificeerde trainers tegen 2024 en een jaarlijks aanbod voorzien voor bijscholingen</t>
  </si>
  <si>
    <t>Hervorming cursussen om instap laagdrempelig te maken alsook de doorstroming te bevorderen</t>
  </si>
  <si>
    <t>Tegen 2024 leiden we per jaar 36 nieuwe trainers op</t>
  </si>
  <si>
    <t>Bijscholing voorzien voor de actieve trainers en docenten zodat continuïteit gegarandeerd blijft</t>
  </si>
  <si>
    <t>Tegen 2024 minstens 25 % meer aangesloten recreanten in de clubs</t>
  </si>
  <si>
    <t>Tegen eind 2024 minstens 15 acties opstarten om niet-aangeslotenen te bereiken via diverse partners</t>
  </si>
  <si>
    <t>5 % meer van onze clubs heeft een specifiek recreantenaanbod</t>
  </si>
  <si>
    <t>+ 20 %</t>
  </si>
  <si>
    <t>+ 25 %</t>
  </si>
  <si>
    <t>+ 30 %</t>
  </si>
  <si>
    <t># aangesloten G-sporters</t>
  </si>
  <si>
    <t>30 % meer G-sporters aansluiten bij de federatie tegen eind 2024 met eventuele overname G-sportwerking van Parantee-Psylos</t>
  </si>
  <si>
    <t>Clubs ondersteunen in G-werking door het G-platform verder uit te werken</t>
  </si>
  <si>
    <t># nieuwe oefeningen</t>
  </si>
  <si>
    <t># clubs met aangesloten G-sporters</t>
  </si>
  <si>
    <t>+ 2 %</t>
  </si>
  <si>
    <t>+ 4 %</t>
  </si>
  <si>
    <t>Tegen eind 2024 zijn er 10 % meer clubs met aangesloten G-sporters</t>
  </si>
  <si>
    <t>+ 7 %</t>
  </si>
  <si>
    <t>Promotie via sociale media en website van G-tornooien en internationale prestaties van de G-sporters meer in beeld te brengen</t>
  </si>
  <si>
    <t># specifieke G-sport communicaties</t>
  </si>
  <si>
    <t>Overname: JA/NEE</t>
  </si>
  <si>
    <t>+ 3</t>
  </si>
  <si>
    <t># clubs met &gt; 5 aangesloten recreanten</t>
  </si>
  <si>
    <t>Jaarlijks drie extra clubs met meer dan 5 aangesloten recreanten</t>
  </si>
  <si>
    <t>Ja/Nee</t>
  </si>
  <si>
    <t>Verhogen van het aantal partners tegen eind 2024 met 20 % t.o.v. de huidige situatie</t>
  </si>
  <si>
    <t xml:space="preserve">Tegen eind 2024 minstens 3 specifieke partnerdossiers verder uitbouwen en verbeteren </t>
  </si>
  <si>
    <t>Tegen eind 2024 de contact met potentiële sponsors verhogen met minstens 10 % t.o.v. de huidige situatie</t>
  </si>
  <si>
    <t>Partneractivatie met huidige partners verhogen met minstens 2 per jaar tegen eind 2024</t>
  </si>
  <si>
    <t>SDJS.OD01.A03</t>
  </si>
  <si>
    <t>SDJS.OD02.A03</t>
  </si>
  <si>
    <t>SDJS.OD04.A04</t>
  </si>
  <si>
    <t>SDJS.OD04.A05</t>
  </si>
  <si>
    <t>Toename van het aantal aangesloten 55-plussers door drempelverlaging</t>
  </si>
  <si>
    <t>Ontwikkelen van de specifiek aanbod voor recreatieve senioren in de clubs</t>
  </si>
  <si>
    <t># clubs met een aanbod</t>
  </si>
  <si>
    <t>Clubs organiseren lessenreeks i.s.m. partner</t>
  </si>
  <si>
    <t># clubs met een lessenreeks i.s.m. partner</t>
  </si>
  <si>
    <t>SDLP.OD02.A02</t>
  </si>
  <si>
    <t>Clubs organiseren een duurzaam aanbod</t>
  </si>
  <si>
    <t># clubs met een duurzaam aanbod</t>
  </si>
  <si>
    <t>SDLP.OD02.A04</t>
  </si>
  <si>
    <t>Clubs ondersteunen met materiaal</t>
  </si>
  <si>
    <t>Materiaal bezorgd</t>
  </si>
  <si>
    <t>SDLP.OD02.A05</t>
  </si>
  <si>
    <t>Clubs organiseren onderlinge ontmoetingen</t>
  </si>
  <si>
    <t># ontmoetingen tussen clubs (vanaf 2022)</t>
  </si>
  <si>
    <t>Onze clubs opleiden en informeren</t>
  </si>
  <si>
    <t>Opleidingen ontwikkelen in 2021</t>
  </si>
  <si>
    <t>Nieuwe opleiding</t>
  </si>
  <si>
    <t>SDLP.OD03.A02</t>
  </si>
  <si>
    <t>SDLP.OD03.A03</t>
  </si>
  <si>
    <t>Promotiemateriaal drukken</t>
  </si>
  <si>
    <t># affiches</t>
  </si>
  <si>
    <t>Opleidingen geven</t>
  </si>
  <si>
    <t># opleidingen</t>
  </si>
  <si>
    <t># publicaties in nieuwsbrief, website en sociale media</t>
  </si>
  <si>
    <t>Aanmaken van promovideo</t>
  </si>
  <si>
    <t>Promotievideo</t>
  </si>
  <si>
    <t>Ontwerpen van Tafeltennis Sterren</t>
  </si>
  <si>
    <t>Uittesten van Tafeltennissterren</t>
  </si>
  <si>
    <t>SDIP.OD01.A04</t>
  </si>
  <si>
    <t># proefpersonen</t>
  </si>
  <si>
    <t>Feedback proefpersonen</t>
  </si>
  <si>
    <t>- meten instroom niet-jeugdleden via Beertje Ping, het begin                                                                   - opvolgen drop-out</t>
  </si>
  <si>
    <t>- 50            - -1%</t>
  </si>
  <si>
    <t>- 75            - -2%</t>
  </si>
  <si>
    <t>- 100            - -3%</t>
  </si>
  <si>
    <t>- 125            - -4%</t>
  </si>
  <si>
    <t>Interne promotie</t>
  </si>
  <si>
    <t>SDIP.OD02.A04</t>
  </si>
  <si>
    <t>SDIP.OD02.A05</t>
  </si>
  <si>
    <t>Externe promotie</t>
  </si>
  <si>
    <t>Bijhouden niet-leden die inschrijven na volgen traject</t>
  </si>
  <si>
    <t>Verhogen deelnames aan tornooien VTTL</t>
  </si>
  <si>
    <t>⑨④</t>
  </si>
  <si>
    <t>% clickrate mails, # betrokkenheid en bereik op sociale media, # bezoekers website</t>
  </si>
  <si>
    <t># doorgestuurde mails, # gedeelde berichten</t>
  </si>
  <si>
    <t># betrokkenheidsacties en bereik advertenties op sociale media</t>
  </si>
  <si>
    <t># niet-leden die inschrijven bij een sportclub</t>
  </si>
  <si>
    <t># inschrijvingen tornooien</t>
  </si>
  <si>
    <t>Informeren van spelers via "Weg naar de Top"</t>
  </si>
  <si>
    <t>Slaagpercentage per stap opvolgen en bijsturen</t>
  </si>
  <si>
    <t>Opvolgen gebruik Tafeltennis Sterren</t>
  </si>
  <si>
    <t>Opvolgen gebruik en afhaken Beertje Ping, het begin</t>
  </si>
  <si>
    <t>SDIP.OD03.A04</t>
  </si>
  <si>
    <t>SDIP.OD03.A05</t>
  </si>
  <si>
    <t># per stap</t>
  </si>
  <si>
    <t># spelers die maandelijks inloggen</t>
  </si>
  <si>
    <t>Controleren gebruik persoonlijke login spelers</t>
  </si>
  <si>
    <t>⑩</t>
  </si>
  <si>
    <t>Toename van het aantal aangesloten jeugdleden met 10 % t.o.v. nulmeting (2653 in 2020)</t>
  </si>
  <si>
    <t># aangesloten jeugdleden</t>
  </si>
  <si>
    <t>Verhogen aangesloten benjamins met 10% t.o.v. nulmeting (415 in 2020)</t>
  </si>
  <si>
    <t># aangesloten benjamins</t>
  </si>
  <si>
    <t>Uitgewerkt programma</t>
  </si>
  <si>
    <t>Georganiseerde bijscholing</t>
  </si>
  <si>
    <t># clubs met een aparte benjaminwerking</t>
  </si>
  <si>
    <t>Verhogen aantal aangesloten meisjes met 10% t.o.v. nulmeting (423 in 2020)</t>
  </si>
  <si>
    <t># aangesloten meisjes</t>
  </si>
  <si>
    <t># clubs met vrouwelijke trainers</t>
  </si>
  <si>
    <t>Georganiseerd  infomoment</t>
  </si>
  <si>
    <t>Clubs motiveren om trainersgraad in club te verhogen en in te geven in de ledendatabase</t>
  </si>
  <si>
    <t># gekwalificeerde trainers</t>
  </si>
  <si>
    <t># gevolgde bijscholingen</t>
  </si>
  <si>
    <t>2 volzette sportkampen die break-even draaien</t>
  </si>
  <si>
    <t>SDIP.OD03.A06</t>
  </si>
  <si>
    <t>Toekenning beloningen Beertje Ping</t>
  </si>
  <si>
    <t># toegekende beloningen</t>
  </si>
  <si>
    <t>Prestatieprogramma: heren</t>
  </si>
  <si>
    <t>Ontwikkelingsprogramma: Topsportschool</t>
  </si>
  <si>
    <t>Talentdetectieprogramma: U12</t>
  </si>
  <si>
    <t>SDTS.OD05</t>
  </si>
  <si>
    <t>305…</t>
  </si>
  <si>
    <t>Topsporters creëren</t>
  </si>
  <si>
    <t>SDLP.OD02.A03</t>
  </si>
  <si>
    <t>Begeleiden en motiveren spelers</t>
  </si>
  <si>
    <t>SDLP.OD03</t>
  </si>
  <si>
    <t>SDLP.OD01.A01</t>
  </si>
  <si>
    <t>SDLP.OD01.A02</t>
  </si>
  <si>
    <t>SDLP.OD01.A03</t>
  </si>
  <si>
    <t>SDLP.OD01.A04</t>
  </si>
  <si>
    <t>SDLP.OD02.A06</t>
  </si>
  <si>
    <t>Loonkost medewerker</t>
  </si>
  <si>
    <t>Verplaatsing medewerker</t>
  </si>
  <si>
    <t>Ondersteuning federatie/Sport Vlaanderen</t>
  </si>
  <si>
    <t>Subsidies Sport Vlaanderen</t>
  </si>
  <si>
    <t>Ondersteuning</t>
  </si>
  <si>
    <t>TDT</t>
  </si>
  <si>
    <t>20104…</t>
  </si>
  <si>
    <t>202…</t>
  </si>
  <si>
    <t>20201…</t>
  </si>
  <si>
    <t>20202…</t>
  </si>
  <si>
    <t>20203…</t>
  </si>
  <si>
    <t>⑪⑫</t>
  </si>
  <si>
    <t>Uitgaven</t>
  </si>
  <si>
    <t>Inkomsten</t>
  </si>
  <si>
    <t>Saldo</t>
  </si>
  <si>
    <t>Algemene Werking</t>
  </si>
  <si>
    <t>Internet</t>
  </si>
  <si>
    <t>Telefonie</t>
  </si>
  <si>
    <t>Website</t>
  </si>
  <si>
    <t>Pers</t>
  </si>
  <si>
    <t>Visuele tools</t>
  </si>
  <si>
    <t>Promotie facebook</t>
  </si>
  <si>
    <t>Promotie Instagram</t>
  </si>
  <si>
    <t>VTTL-congres bestuurders</t>
  </si>
  <si>
    <t>Benjamintrainingen</t>
  </si>
  <si>
    <t>Promotie sociale media</t>
  </si>
  <si>
    <t>Provinciale -12 trainingen</t>
  </si>
  <si>
    <t>Krokusstage Aarlen</t>
  </si>
  <si>
    <t>Paasstage Aarlen</t>
  </si>
  <si>
    <t>Zomerstage Aarlen</t>
  </si>
  <si>
    <t>Jeugdcompetitie</t>
  </si>
  <si>
    <t>Jeugdinterclub +12: overleg</t>
  </si>
  <si>
    <t>Jeugdinterclub -12: overleg</t>
  </si>
  <si>
    <t>Landelijke heren</t>
  </si>
  <si>
    <t>Landelijke dames</t>
  </si>
  <si>
    <t>Landelijke Kampioenschappen</t>
  </si>
  <si>
    <t>Vlaamse Kamp. ABCDE</t>
  </si>
  <si>
    <t>Vlaamse Kamp. Veteranen</t>
  </si>
  <si>
    <t>Vlaamse Kamp. Jeugd</t>
  </si>
  <si>
    <t>Overleg + evaluatie V.K. ABCDE</t>
  </si>
  <si>
    <t>Overleg + evaluatie V.K. Vet.</t>
  </si>
  <si>
    <t>Overleg + evaluatie B.v.V.</t>
  </si>
  <si>
    <t>Overleg + evaluatie V.K. Jeugd</t>
  </si>
  <si>
    <t>Promotie kampioenschappen</t>
  </si>
  <si>
    <t>Intern. Jeugdtornooi -12</t>
  </si>
  <si>
    <t>Interland VTTL-Nederland</t>
  </si>
  <si>
    <t>Triangulaire VTTL - AF</t>
  </si>
  <si>
    <t>Overleg + evaluatie VJC</t>
  </si>
  <si>
    <t>Overleg + evaluatie IYC -12</t>
  </si>
  <si>
    <t>Overleg + evaluatie triangulaire</t>
  </si>
  <si>
    <t>Promotie evenementen</t>
  </si>
  <si>
    <t>Opleiden prov. Verantw.</t>
  </si>
  <si>
    <t>Opmaak cursus</t>
  </si>
  <si>
    <t>Organiseren opleidingen</t>
  </si>
  <si>
    <t>Organiseren ICT-opleiding</t>
  </si>
  <si>
    <t>Organisatie AV - Tornooi</t>
  </si>
  <si>
    <t>Hervorming cursus</t>
  </si>
  <si>
    <t>Heroriëntering cursus Ini. / Ini. B</t>
  </si>
  <si>
    <t>Opmaak nieuwe cursus instr. B / Ini. A</t>
  </si>
  <si>
    <t>Hervorming cursus trainer B</t>
  </si>
  <si>
    <t>Promotie opleidingen</t>
  </si>
  <si>
    <t>VTTL-congres trainers</t>
  </si>
  <si>
    <t>Bijscholing benjamintrain(st)ers</t>
  </si>
  <si>
    <t>Samenwerking arts</t>
  </si>
  <si>
    <t>Verzekeringen</t>
  </si>
  <si>
    <t>Gedragscodes uitwerken</t>
  </si>
  <si>
    <t>Overleg adviesorgaan</t>
  </si>
  <si>
    <t>Uitbouw ledenadministratie</t>
  </si>
  <si>
    <t>Online mogelijkheid ontslag-transfer</t>
  </si>
  <si>
    <t>Uitbouw clubadministratie</t>
  </si>
  <si>
    <t>Ontwikkeling competitie-tornooiprogramma</t>
  </si>
  <si>
    <t>Overleg LRVC</t>
  </si>
  <si>
    <t>Organiseren NG-criteria</t>
  </si>
  <si>
    <t>Initiatienamiddagen in clubs/scholen</t>
  </si>
  <si>
    <t>Deelname startvergaderingen MOEV</t>
  </si>
  <si>
    <t>G-sport</t>
  </si>
  <si>
    <t>G-Pong platform uitwerken</t>
  </si>
  <si>
    <t>Samenwerkingsprojecten via G-Pong</t>
  </si>
  <si>
    <t>Neerlegging fiscale doc.</t>
  </si>
  <si>
    <t>Neerlegging administratieve doc.</t>
  </si>
  <si>
    <t>Verwerking boekhoudkundige stukken</t>
  </si>
  <si>
    <t>Bijscholing medewerker</t>
  </si>
  <si>
    <t>Aangifte artikel 17</t>
  </si>
  <si>
    <t>Uitbouw kennis sportsponsoring</t>
  </si>
  <si>
    <t>Aanwezigheid topics sportsponsoring</t>
  </si>
  <si>
    <t>Partner activatie</t>
  </si>
  <si>
    <t>Beleidsfocussen</t>
  </si>
  <si>
    <t>Bijscholing club-benjamintrainsters</t>
  </si>
  <si>
    <t>Organisatie info-moment</t>
  </si>
  <si>
    <t>Jeugdwebsite Jeugdsterren</t>
  </si>
  <si>
    <t>Magazine</t>
  </si>
  <si>
    <t>Controlerondes</t>
  </si>
  <si>
    <t>Drukken kwaliteitslabels</t>
  </si>
  <si>
    <t>Drukken folder</t>
  </si>
  <si>
    <t>Inschrijvingsgelden</t>
  </si>
  <si>
    <t>Kamp Blankenberge: trainers</t>
  </si>
  <si>
    <t>Kamp Blankenberge: (dienst)verplaatsingen</t>
  </si>
  <si>
    <t>Kamp Blankenberge: Huur sporthal</t>
  </si>
  <si>
    <t>Kamp Blankenberge: Huur tafels</t>
  </si>
  <si>
    <t xml:space="preserve">Kamp Blankenberge: verblijf </t>
  </si>
  <si>
    <t>Kamp Blankenberge: aankoop T-shirts</t>
  </si>
  <si>
    <t>Kamp Herentals: kampleider</t>
  </si>
  <si>
    <t>Kamp Herentals: trainers</t>
  </si>
  <si>
    <t>Kamp Herentals: (dienst)verplaatsingen</t>
  </si>
  <si>
    <t>Kamp Herentals: Huur sporthal</t>
  </si>
  <si>
    <t>Kamp Herentals: Transport tafels</t>
  </si>
  <si>
    <t>Kamp Herentals: Verblijf</t>
  </si>
  <si>
    <t>Kamp Herentals: aankoop T-shirts</t>
  </si>
  <si>
    <t>Aankoop materiaal clubs</t>
  </si>
  <si>
    <t>Ontwerp + drukken lessenfiches</t>
  </si>
  <si>
    <t>Opleidingen</t>
  </si>
  <si>
    <t>Promo-video</t>
  </si>
  <si>
    <t>Loonkost</t>
  </si>
  <si>
    <t>Ontwerpen Tafeltennis Sterren</t>
  </si>
  <si>
    <t>Integratie in website</t>
  </si>
  <si>
    <t>Advertenties</t>
  </si>
  <si>
    <t>Beertje Ping beloningen</t>
  </si>
  <si>
    <t>PP1: Heren</t>
  </si>
  <si>
    <t>Internationaal programma</t>
  </si>
  <si>
    <t>Stages</t>
  </si>
  <si>
    <t>Mentale begeleiding</t>
  </si>
  <si>
    <t>Fysieke begeleiding</t>
  </si>
  <si>
    <t>Sparring</t>
  </si>
  <si>
    <t>Materiaal</t>
  </si>
  <si>
    <t>Huur zaal</t>
  </si>
  <si>
    <t>Bouwfonds</t>
  </si>
  <si>
    <t>Tussenkomst Parantee-Psylos</t>
  </si>
  <si>
    <t>OL: Topsportschool</t>
  </si>
  <si>
    <t>Inbreng ouders</t>
  </si>
  <si>
    <t>TDT: U12 - A-kern</t>
  </si>
  <si>
    <t>Ecocheques</t>
  </si>
  <si>
    <t>Provinciale werking-VTTL-werking</t>
  </si>
  <si>
    <t>Onderhoud</t>
  </si>
  <si>
    <t>% tevredenheid deelnemers via enquête</t>
  </si>
  <si>
    <t>% tevredenheid clubs via twee jaarlijkse enquête</t>
  </si>
  <si>
    <t>Loon + omkadering</t>
  </si>
  <si>
    <t>Overleg + evaluatie VVC</t>
  </si>
  <si>
    <t>Overleg + evaluatie interland</t>
  </si>
  <si>
    <t>BUDGET 2021</t>
  </si>
  <si>
    <t>STAND VAN ZAKEN</t>
  </si>
  <si>
    <t>11203…</t>
  </si>
  <si>
    <t>SDTS.OD01.A01</t>
  </si>
  <si>
    <t>SDTS.OD01.A02</t>
  </si>
  <si>
    <t>SDTS.OD01.A03</t>
  </si>
  <si>
    <t>SDTS.OD01.A08</t>
  </si>
  <si>
    <t>SDTS.OD01.A07</t>
  </si>
  <si>
    <t>SDTS.OD01.A04</t>
  </si>
  <si>
    <t>SDTS.OD01.A05</t>
  </si>
  <si>
    <t>SDTS.OD01.A06</t>
  </si>
  <si>
    <t>SDTS.OD01.A09</t>
  </si>
  <si>
    <t>SDTS.OD01.A10</t>
  </si>
  <si>
    <t>Senior dames</t>
  </si>
  <si>
    <t>SDTS.OD02.A01</t>
  </si>
  <si>
    <t>SDTS.OD02.A02</t>
  </si>
  <si>
    <t>SDTS.OD02.A03</t>
  </si>
  <si>
    <t>SDTS.OD02.A04</t>
  </si>
  <si>
    <t>SDTS.OD02.A05</t>
  </si>
  <si>
    <t>SDTS.OD02.A06</t>
  </si>
  <si>
    <t>SDTS.OD02.A07</t>
  </si>
  <si>
    <t>SDTS.OD02.A08</t>
  </si>
  <si>
    <t>SDTS.OD03.A01</t>
  </si>
  <si>
    <t>SDTS.OD03.A02</t>
  </si>
  <si>
    <t>SDTS.OD03.A03</t>
  </si>
  <si>
    <t>SDTS.OD03.A04</t>
  </si>
  <si>
    <t>SDTS.OD03.A05</t>
  </si>
  <si>
    <t>SDTS.OD03.A06</t>
  </si>
  <si>
    <t>SDTS.OD03.A07</t>
  </si>
  <si>
    <t>SDTS.OD03.A08</t>
  </si>
  <si>
    <t>SDTS.OD04.A01</t>
  </si>
  <si>
    <t>SDTS.OD04.A02</t>
  </si>
  <si>
    <t>SDTS.OD04.A03</t>
  </si>
  <si>
    <t>SDTS.OD04.A04</t>
  </si>
  <si>
    <t>SDTS.OD04.A05</t>
  </si>
  <si>
    <t>SDTS.OD04.A06</t>
  </si>
  <si>
    <t>SDTS.OD04.A07</t>
  </si>
  <si>
    <t>SDTS.OD05.A01</t>
  </si>
  <si>
    <t>Individuele trainingen</t>
  </si>
  <si>
    <t>Plaatsingsbezoeken</t>
  </si>
  <si>
    <t>Tussenkomst noodfonds</t>
  </si>
  <si>
    <t>SDAB.OD06.A04</t>
  </si>
  <si>
    <t>RESULTAAT</t>
  </si>
  <si>
    <t>Aangifte bijklussen</t>
  </si>
  <si>
    <t>SDPJ.OD01.A08</t>
  </si>
  <si>
    <t># uitgereikte beloningen per provincie</t>
  </si>
  <si>
    <t>Beertje Ping</t>
  </si>
  <si>
    <t>Organiseren van een competitie voor heren waarbij we het aantal ingeschreven ploegen (landelijk en provinciaal) willen opvolgen en laten stijgen.</t>
  </si>
  <si>
    <t>Tussenkomst noodfonds - Jeugd</t>
  </si>
  <si>
    <t>SDAB.OD06.A05</t>
  </si>
  <si>
    <t>BUDGET 2022</t>
  </si>
  <si>
    <t>Blessure-preventief programma</t>
  </si>
  <si>
    <t>Online mogelijkheid competitie- en tornooi</t>
  </si>
  <si>
    <t>Reglementen aanpassen ifv toepassingen</t>
  </si>
  <si>
    <r>
      <t xml:space="preserve">Partner activatie </t>
    </r>
    <r>
      <rPr>
        <sz val="11"/>
        <color rgb="FF00B050"/>
        <rFont val="Arial"/>
        <family val="2"/>
      </rPr>
      <t>+ Nationale Loterij</t>
    </r>
  </si>
  <si>
    <r>
      <t>Ontwerp + drukken</t>
    </r>
    <r>
      <rPr>
        <sz val="11"/>
        <color rgb="FFFF0000"/>
        <rFont val="Arial"/>
        <family val="2"/>
      </rPr>
      <t xml:space="preserve"> </t>
    </r>
    <r>
      <rPr>
        <strike/>
        <sz val="11"/>
        <color rgb="FFFF0000"/>
        <rFont val="Arial"/>
        <family val="2"/>
      </rPr>
      <t>lessenfiches</t>
    </r>
    <r>
      <rPr>
        <sz val="11"/>
        <color rgb="FFFF0000"/>
        <rFont val="Arial"/>
        <family val="2"/>
      </rPr>
      <t>/</t>
    </r>
    <r>
      <rPr>
        <sz val="11"/>
        <color rgb="FF00B050"/>
        <rFont val="Arial"/>
        <family val="2"/>
      </rPr>
      <t>gadgets</t>
    </r>
  </si>
  <si>
    <r>
      <t xml:space="preserve">Mentale </t>
    </r>
    <r>
      <rPr>
        <sz val="11"/>
        <color rgb="FF00B050"/>
        <rFont val="Arial"/>
        <family val="2"/>
      </rPr>
      <t xml:space="preserve">en fysieke </t>
    </r>
    <r>
      <rPr>
        <sz val="11"/>
        <color theme="1"/>
        <rFont val="Arial"/>
        <family val="2"/>
      </rPr>
      <t>begeleiding</t>
    </r>
  </si>
  <si>
    <r>
      <t xml:space="preserve">Divers </t>
    </r>
    <r>
      <rPr>
        <sz val="11"/>
        <color rgb="FF00B050"/>
        <rFont val="Arial"/>
        <family val="2"/>
      </rPr>
      <t>+ digitale nieuwsbrief</t>
    </r>
  </si>
  <si>
    <t>Kerststage Merelbeke</t>
  </si>
  <si>
    <t>Sportwetenschappelijke begeleiding</t>
  </si>
  <si>
    <t>SDPJ.OD03.A04</t>
  </si>
  <si>
    <t>Organisatie Kerststage</t>
  </si>
  <si>
    <t>Actie die niet gepland is dat jaar</t>
  </si>
  <si>
    <r>
      <rPr>
        <strike/>
        <sz val="11"/>
        <color rgb="FFFF0000"/>
        <rFont val="Arial"/>
        <family val="2"/>
      </rPr>
      <t>Fysieke</t>
    </r>
    <r>
      <rPr>
        <sz val="11"/>
        <color theme="1"/>
        <rFont val="Arial"/>
        <family val="2"/>
      </rPr>
      <t xml:space="preserve"> </t>
    </r>
    <r>
      <rPr>
        <sz val="11"/>
        <color rgb="FF00B050"/>
        <rFont val="Arial"/>
        <family val="2"/>
      </rPr>
      <t>Sportwetenschappelijke</t>
    </r>
    <r>
      <rPr>
        <sz val="11"/>
        <color theme="1"/>
        <rFont val="Arial"/>
        <family val="2"/>
      </rPr>
      <t xml:space="preserve"> begeleiding</t>
    </r>
  </si>
  <si>
    <t>STAND VAN ZAKEN 2022</t>
  </si>
  <si>
    <r>
      <t xml:space="preserve">Samenwerking </t>
    </r>
    <r>
      <rPr>
        <sz val="11"/>
        <color rgb="FF00B050"/>
        <rFont val="Arial"/>
        <family val="2"/>
      </rPr>
      <t>VST</t>
    </r>
    <r>
      <rPr>
        <sz val="11"/>
        <color theme="1"/>
        <rFont val="Arial"/>
        <family val="2"/>
      </rPr>
      <t>-arts</t>
    </r>
  </si>
  <si>
    <t>Diverse niet-subsidieerbare onkosten</t>
  </si>
  <si>
    <t>Diverse onkosten -12 A-kern</t>
  </si>
  <si>
    <t>nvt</t>
  </si>
  <si>
    <t>ok</t>
  </si>
  <si>
    <t>+ 1sec</t>
  </si>
  <si>
    <t>Clickrate nieuwsbrief - website verhogen</t>
  </si>
  <si>
    <t>1 video</t>
  </si>
  <si>
    <t>mail</t>
  </si>
  <si>
    <t>-11%</t>
  </si>
  <si>
    <t>+6%</t>
  </si>
  <si>
    <t>65 / 0</t>
  </si>
  <si>
    <t>38 / 0</t>
  </si>
  <si>
    <t>5 + video</t>
  </si>
  <si>
    <t>- 4
- 2</t>
  </si>
  <si>
    <t>digitaal</t>
  </si>
  <si>
    <t>78/108</t>
  </si>
  <si>
    <t>Fiscale opvolging van (occasionele) medewerkers door middel van correcte fiscale aangiftes en een totaallijst van alle medewerkers</t>
  </si>
  <si>
    <t>12/21</t>
  </si>
  <si>
    <t>-0,80%</t>
  </si>
  <si>
    <t>08/21</t>
  </si>
  <si>
    <t>SDTS.OD03.A09</t>
  </si>
  <si>
    <t>Diverse niet-subsidieerbare kosten</t>
  </si>
  <si>
    <t>SDTS.OD04.A08</t>
  </si>
  <si>
    <t>Diverse onkosten A-kern U12</t>
  </si>
  <si>
    <t>E-learning: fysieke training en jaarplanning</t>
  </si>
  <si>
    <t>E-learning: ontwikkelingslijn</t>
  </si>
  <si>
    <t>E-learning: module 3 van VTS opleiding initiator</t>
  </si>
  <si>
    <t>E-learning: initiatie aan benjamins</t>
  </si>
  <si>
    <t>E-learning: module 2 van VTS opleiding initiator</t>
  </si>
  <si>
    <r>
      <t xml:space="preserve">Hervorming cursus </t>
    </r>
    <r>
      <rPr>
        <sz val="11"/>
        <color rgb="FF00B050"/>
        <rFont val="Arial"/>
        <family val="2"/>
      </rPr>
      <t>Hervorming E-learning</t>
    </r>
  </si>
  <si>
    <t>Uitwerken oefenfiches opwarming en cooling down</t>
  </si>
  <si>
    <t>Digitalisering oefeningen</t>
  </si>
  <si>
    <t>Opleiding over meisjeswerking in clubs</t>
  </si>
  <si>
    <t>Digitalisering learningpakket meisjeswerking</t>
  </si>
  <si>
    <t>E-learning: ontwikkeling video's</t>
  </si>
  <si>
    <t>Organisatie webinar VR tafeltennis</t>
  </si>
  <si>
    <t>SDTR.OD04</t>
  </si>
  <si>
    <t>Digitalisering VTS-opleidingen</t>
  </si>
  <si>
    <t>SDTR.OD04.A01</t>
  </si>
  <si>
    <t>SDTR.OD04.A02</t>
  </si>
  <si>
    <t>SDTR.OD04.A03</t>
  </si>
  <si>
    <t>SDTR.OD04.A04</t>
  </si>
  <si>
    <t>SDTR.OD04.A05</t>
  </si>
  <si>
    <t>SDTR.OD04.A06</t>
  </si>
  <si>
    <t>Fysieke training en jaarplanning</t>
  </si>
  <si>
    <t>Ontwikkelingslijn</t>
  </si>
  <si>
    <t>Module 3 van VTS opleiding initiator</t>
  </si>
  <si>
    <t>Initiatie aan benjamins</t>
  </si>
  <si>
    <t>Module 2 van VTS opleiding initiator</t>
  </si>
  <si>
    <t>Ontwikkeling video's</t>
  </si>
  <si>
    <t>SDTR.OD05</t>
  </si>
  <si>
    <t>Digitalisering federatie-eigen opleidingen en bijscholingen</t>
  </si>
  <si>
    <t>SDTR.OD05.A01</t>
  </si>
  <si>
    <t>SDTR.OD05.A02</t>
  </si>
  <si>
    <t>SDTR.OD05.A03</t>
  </si>
  <si>
    <t>SDTR.OD05.A04</t>
  </si>
  <si>
    <t>SDTR.OD05.A05</t>
  </si>
  <si>
    <t>Opleveringsdatum</t>
  </si>
  <si>
    <t>10804…</t>
  </si>
  <si>
    <t>10805…</t>
  </si>
  <si>
    <t>20/05</t>
  </si>
  <si>
    <t>2505
867
111</t>
  </si>
  <si>
    <t>10 (A:3, LK:2, VlB:0, OVL:2, WVL:3)</t>
  </si>
  <si>
    <t>18 (A:6, LK:3, VlB:2, OVL:3, WVL:4)</t>
  </si>
  <si>
    <t xml:space="preserve">9 (A:1, LK:0, VlB:1, OVL: 2, WVL:5) </t>
  </si>
  <si>
    <t>03/04</t>
  </si>
  <si>
    <t>250 euro</t>
  </si>
  <si>
    <t># clubs</t>
  </si>
  <si>
    <t>Ivan</t>
  </si>
  <si>
    <t>Ivan/Gaëtan</t>
  </si>
  <si>
    <t>-</t>
  </si>
  <si>
    <t>Organiseren NG-criteriums</t>
  </si>
  <si>
    <t>Kamp Blankenberge: verblijf + transport tafels</t>
  </si>
  <si>
    <t>STAND VAN ZAKEN 2023</t>
  </si>
  <si>
    <t>Divers + digitale nieuwsbrief</t>
  </si>
  <si>
    <t>Ontwerp + drukken gadgets</t>
  </si>
  <si>
    <t>Partner activatie + Nationale Loterij</t>
  </si>
  <si>
    <t>STAND VAN ZAKEN 2024</t>
  </si>
  <si>
    <t>Digitale nieuwsbrief</t>
  </si>
  <si>
    <t>Mentaal programma</t>
  </si>
  <si>
    <t>Samenwerking VST-arts</t>
  </si>
  <si>
    <t>Online eerste aansluiting</t>
  </si>
  <si>
    <t>Aanpassingen reglementen</t>
  </si>
  <si>
    <t>Mentale en fysieke begeleiding</t>
  </si>
  <si>
    <t>Screening</t>
  </si>
  <si>
    <t>Fysieke begeleiding/screening</t>
  </si>
  <si>
    <t>Lessenfiches maken en drukken - in 2022: gadgets</t>
  </si>
  <si>
    <t>Lessenfiches gedrukt - aangekochte gadgets</t>
  </si>
  <si>
    <t>Activatie dames en meisjes</t>
  </si>
  <si>
    <t>SDDA</t>
  </si>
  <si>
    <t>SDDA.OD01</t>
  </si>
  <si>
    <t>SDDA.OD01.A01</t>
  </si>
  <si>
    <t>SDDA.OD01.A02</t>
  </si>
  <si>
    <t>SDDA.OD01.A03</t>
  </si>
  <si>
    <t>SDDA.OD01.A04</t>
  </si>
  <si>
    <t>SDDA.OD02</t>
  </si>
  <si>
    <t>SDDA.OD02.A01</t>
  </si>
  <si>
    <t>SDDA.OD02.A02</t>
  </si>
  <si>
    <t>SDDA.OD02.A05</t>
  </si>
  <si>
    <t>SDDA.OD03</t>
  </si>
  <si>
    <t>SDDA.OD03.A01</t>
  </si>
  <si>
    <t>SDDA.OD03.A02</t>
  </si>
  <si>
    <t>SDDA.OD03.A03</t>
  </si>
  <si>
    <t>SDDA.OD04</t>
  </si>
  <si>
    <t>SDDA.OD04.A01</t>
  </si>
  <si>
    <t>Meer dames aansluiten</t>
  </si>
  <si>
    <t>205…</t>
  </si>
  <si>
    <t>20501…</t>
  </si>
  <si>
    <t>20502…</t>
  </si>
  <si>
    <t>20503…</t>
  </si>
  <si>
    <t>20504…</t>
  </si>
  <si>
    <t>Ondersteuning federatie / Sport Vlaanderen</t>
  </si>
  <si>
    <t>SDDA.OD04.A02</t>
  </si>
  <si>
    <t>Organiseren aparte damestraining in clubs</t>
  </si>
  <si>
    <t># deelnemende clubs</t>
  </si>
  <si>
    <t>Opstarten promotie</t>
  </si>
  <si>
    <t>Drukwerken clubs</t>
  </si>
  <si>
    <t>Clubbezoeken externe medewerker</t>
  </si>
  <si>
    <t># clubbezoeken</t>
  </si>
  <si>
    <t>Good practices sociale media</t>
  </si>
  <si>
    <t>Organiseren ladies night</t>
  </si>
  <si>
    <t>Communicatie clubs</t>
  </si>
  <si>
    <t># ladies nights</t>
  </si>
  <si>
    <t># contactnames met clubs</t>
  </si>
  <si>
    <t># deelneemsters</t>
  </si>
  <si>
    <t># speelsters op aparte damestrainingen</t>
  </si>
  <si>
    <t>Organiseren interne competitie</t>
  </si>
  <si>
    <t>Organiseren wedstrijden</t>
  </si>
  <si>
    <t>SDDA.OD01.A05</t>
  </si>
  <si>
    <t>Trainsters aanspreken voor trainerscursussen</t>
  </si>
  <si>
    <t># ingeschreven vrouwelijke cursisten</t>
  </si>
  <si>
    <t>Evaluatie ladies night</t>
  </si>
  <si>
    <t>Evaluatie ontmoetingen</t>
  </si>
  <si>
    <t># wedstrijden</t>
  </si>
  <si>
    <t># clubs die deelnemen</t>
  </si>
  <si>
    <t># overleggen met clubs</t>
  </si>
  <si>
    <t>Drukwerken</t>
  </si>
  <si>
    <t>Clubbezoeken</t>
  </si>
  <si>
    <t>PROFESSIONALISERING SPORTKADEROPLEIDING</t>
  </si>
  <si>
    <t>SDPR</t>
  </si>
  <si>
    <t>Activeren van trainers + digitalisering cursussen</t>
  </si>
  <si>
    <t>206…</t>
  </si>
  <si>
    <t>SDPR.OD01</t>
  </si>
  <si>
    <t>Niet-actieve trainers activeren</t>
  </si>
  <si>
    <t>20601…</t>
  </si>
  <si>
    <t>SDPR.OD01.A01</t>
  </si>
  <si>
    <t>SDPR.OD01.A02</t>
  </si>
  <si>
    <t>SDPR.OD01.A03</t>
  </si>
  <si>
    <t>SDPR.OD01.A04</t>
  </si>
  <si>
    <t>SDPR.OD02</t>
  </si>
  <si>
    <t>20602…</t>
  </si>
  <si>
    <t>SDPR.OD02.A01</t>
  </si>
  <si>
    <t>SDPR.OD02.A02</t>
  </si>
  <si>
    <t>SDPR.OD02.A03</t>
  </si>
  <si>
    <t>SDPR.OD02.A04</t>
  </si>
  <si>
    <t>SDPR.OD03</t>
  </si>
  <si>
    <t>20603…</t>
  </si>
  <si>
    <t>SDPR.OD03.A01</t>
  </si>
  <si>
    <t>SDPR.OD03.A02</t>
  </si>
  <si>
    <t>Activatie Dames/meisjes</t>
  </si>
  <si>
    <t>Professionalisering kaderopleiding</t>
  </si>
  <si>
    <t>Activatie dames/meisjes</t>
  </si>
  <si>
    <t>Professionalisering kaderopl.</t>
  </si>
  <si>
    <t>12/11</t>
  </si>
  <si>
    <t>5
2</t>
  </si>
  <si>
    <t>Specifieke andere kosten</t>
  </si>
  <si>
    <t>BUDGET 2023</t>
  </si>
  <si>
    <t>Vorig jaar</t>
  </si>
  <si>
    <t>WVL: 2
OVL: 2</t>
  </si>
  <si>
    <t>+3sec</t>
  </si>
  <si>
    <t>2871
1034
120</t>
  </si>
  <si>
    <t>15/12</t>
  </si>
  <si>
    <t>19 (A:3, LK:1, VlB:3, OVL:6, WVL:6)</t>
  </si>
  <si>
    <t>22 (A:3, LK:3, VlB:3, OVL:7, WVL:6)</t>
  </si>
  <si>
    <t>Jaar uitgesteld</t>
  </si>
  <si>
    <t>336 (+203%)</t>
  </si>
  <si>
    <t>25-26/06</t>
  </si>
  <si>
    <t>05/06</t>
  </si>
  <si>
    <t>22/05</t>
  </si>
  <si>
    <t>Afgewerkt</t>
  </si>
  <si>
    <t>12/22</t>
  </si>
  <si>
    <t>november</t>
  </si>
  <si>
    <t>Stages binnenland</t>
  </si>
  <si>
    <t>Stages buitenland</t>
  </si>
  <si>
    <t>OL: +18</t>
  </si>
  <si>
    <t>Bouw toptrainingshal</t>
  </si>
  <si>
    <t>SDTS.OD03.A10</t>
  </si>
  <si>
    <t>SDTS.OD04.A09</t>
  </si>
  <si>
    <t>SDTS.OD06</t>
  </si>
  <si>
    <t>SDTS.OD06.A01</t>
  </si>
  <si>
    <t>SDTS.OD06.A02</t>
  </si>
  <si>
    <t>SDTS.OD06.A03</t>
  </si>
  <si>
    <t>SDTS.OD06.A04</t>
  </si>
  <si>
    <t>306…</t>
  </si>
  <si>
    <t>SDAB.OD05.A08</t>
  </si>
  <si>
    <t>Bouw Toptrainingshal</t>
  </si>
  <si>
    <t>Deelname Plage Préféree - K3 Run en Fun</t>
  </si>
  <si>
    <t>1/3</t>
  </si>
  <si>
    <t>1/2</t>
  </si>
  <si>
    <t>Promotie van onze Instagrampagina / Linked In</t>
  </si>
  <si>
    <t># volgers op Instagram
# volgers op Linked In</t>
  </si>
  <si>
    <t>1034
50</t>
  </si>
  <si>
    <t>20 (A:3, LK:3, VlB:1, OVL:7, WVL:6)</t>
  </si>
  <si>
    <t>2640
509</t>
  </si>
  <si>
    <t>2851
490</t>
  </si>
  <si>
    <t>11/5</t>
  </si>
  <si>
    <t># deelnames</t>
  </si>
  <si>
    <t>Energiesubsidies</t>
  </si>
  <si>
    <t>Paasstage Merelbeke</t>
  </si>
  <si>
    <t>Zomerstage Merelbeke</t>
  </si>
  <si>
    <t>Kamp Merelbeke: trainers</t>
  </si>
  <si>
    <t>Kamp Merelbeke: (dienst)verplaatsingen</t>
  </si>
  <si>
    <t>Kamp Merelbeke: Huur sporthal</t>
  </si>
  <si>
    <t>Kamp Merelbeke: Huur tafels</t>
  </si>
  <si>
    <t>Kamp Merelbeke: aankoop T-shirts</t>
  </si>
  <si>
    <t>Kamp Merelbeke: verblijf</t>
  </si>
  <si>
    <t>Inbreng speler</t>
  </si>
  <si>
    <t>SDTS.OD01.A11</t>
  </si>
  <si>
    <t>SDTS.OD01.A12</t>
  </si>
  <si>
    <t>Eigen inbreng speler</t>
  </si>
  <si>
    <t>SDTS.OD06.A05</t>
  </si>
  <si>
    <t>SDTS.OD06.A06</t>
  </si>
  <si>
    <t>Sportmedische begeleiding</t>
  </si>
  <si>
    <t>Deelname Sportzomer/K3 Run and Fun</t>
  </si>
  <si>
    <t>Kamp Brugge: trainers</t>
  </si>
  <si>
    <t>Kamp Brugge: (dienst)verplaatsingen</t>
  </si>
  <si>
    <t>Kamp Brugge: Huur sporthal</t>
  </si>
  <si>
    <t>Kamp Brugge: aankoop T-shirts</t>
  </si>
  <si>
    <t>Kamp Brugge: Huur/transport tafels</t>
  </si>
  <si>
    <t>Kamp Brugge: verblijf</t>
  </si>
  <si>
    <t>Promovideo</t>
  </si>
  <si>
    <t>BUDGET 2024</t>
  </si>
  <si>
    <t>Deelname Sport Zomer / K3 Run and Fun</t>
  </si>
  <si>
    <t>Uitbouw E-learning</t>
  </si>
  <si>
    <t>Digispurt afwerken</t>
  </si>
  <si>
    <t>Ondersteuning lesgevers cursussen</t>
  </si>
  <si>
    <t>SDPR.OD04</t>
  </si>
  <si>
    <t>Verdere uitbouw initiatorcursus</t>
  </si>
  <si>
    <t>Sportspecifieke deel S2C-cursus</t>
  </si>
  <si>
    <t>Trainer B-cursus</t>
  </si>
  <si>
    <t>Sturing door medewerker/loonkost</t>
  </si>
  <si>
    <t>SDPR.OD01.A05</t>
  </si>
  <si>
    <t>Fysieke training en jaarplanning opstellen</t>
  </si>
  <si>
    <t>Ontwikkelingslijn uitwerken</t>
  </si>
  <si>
    <t>Opleiding voorzien voor lesgevers E-learning pakket</t>
  </si>
  <si>
    <t>SDPR.OD03.A03</t>
  </si>
  <si>
    <t>Enquête opstellen</t>
  </si>
  <si>
    <t>Gegevens verzamelen + analyse</t>
  </si>
  <si>
    <t>SDPR.OD03.A04</t>
  </si>
  <si>
    <t>Plan van aanpak uitvoeren</t>
  </si>
  <si>
    <t>SDPR.OD03.A05</t>
  </si>
  <si>
    <t>Mailings + resultaten</t>
  </si>
  <si>
    <t>SDPR.OD03.A06</t>
  </si>
  <si>
    <t>20604…</t>
  </si>
  <si>
    <t>SDPR.OD01.A06</t>
  </si>
  <si>
    <t>Aanvullingen Easy-Generator</t>
  </si>
  <si>
    <t>Deelactie 1: Sportspecifieke deel S2C</t>
  </si>
  <si>
    <t>Tom</t>
  </si>
  <si>
    <t>Deelactie 1: Easygenerator</t>
  </si>
  <si>
    <t>Deelactie 1: Trainer B-cursus</t>
  </si>
  <si>
    <t>Deelactie 2: Fysieke training en jaarplanning</t>
  </si>
  <si>
    <t>Deelactie 2: Ontwikkelingslijn</t>
  </si>
  <si>
    <t>Deelactie 2: Subsidies SV</t>
  </si>
  <si>
    <t>Deelactie 2: Loonkosten</t>
  </si>
  <si>
    <t>Deelactie 1: Loonkosten</t>
  </si>
  <si>
    <t>Deelactie 1: Subsidies SV</t>
  </si>
  <si>
    <t>Deelactie 3: Opleidingen</t>
  </si>
  <si>
    <t>Deelactie 3: Loonkosten</t>
  </si>
  <si>
    <t>Deelactie 3: Subsidies SV</t>
  </si>
  <si>
    <t>Deelactie 4: Loonkosten</t>
  </si>
  <si>
    <t>Deelactie 4: Subsidies SV</t>
  </si>
  <si>
    <t></t>
  </si>
  <si>
    <t></t>
  </si>
  <si>
    <t>SDTS.OD05.A02</t>
  </si>
  <si>
    <t>Partnerships</t>
  </si>
  <si>
    <t>Specifiek andere kosten: subsidieerbaar</t>
  </si>
  <si>
    <t>SDTS.OD03.A11</t>
  </si>
  <si>
    <t>Tibo</t>
  </si>
  <si>
    <t>Jo/Dirk</t>
  </si>
  <si>
    <t>Marc</t>
  </si>
  <si>
    <t>Krokusstage Leuven/Merelbeke (dagstages)</t>
  </si>
  <si>
    <t>+22 sec.</t>
  </si>
  <si>
    <t>2445
490</t>
  </si>
  <si>
    <t>1351
69</t>
  </si>
  <si>
    <t>3025
1351
124</t>
  </si>
  <si>
    <t>-18%</t>
  </si>
  <si>
    <t>-27%</t>
  </si>
  <si>
    <t>-5%</t>
  </si>
  <si>
    <t>-2%</t>
  </si>
  <si>
    <t>-20%</t>
  </si>
  <si>
    <t>-4%</t>
  </si>
  <si>
    <t>4
3</t>
  </si>
  <si>
    <t>86/88</t>
  </si>
  <si>
    <t>25/03</t>
  </si>
  <si>
    <t>12/23</t>
  </si>
  <si>
    <t># weekstages</t>
  </si>
  <si>
    <t>15 (A:2, LK:2, VlB:3, OVL:4, WVL:4)</t>
  </si>
  <si>
    <t>19 (A:3, LK:3, VlB:2, OVL:6, WVL:5)</t>
  </si>
  <si>
    <t>8 (A:1, LK:1, VlB:3, OVL:1, WVL:2)</t>
  </si>
  <si>
    <t>4/6</t>
  </si>
  <si>
    <t>30/6</t>
  </si>
  <si>
    <t>+17%</t>
  </si>
  <si>
    <t>Jaarlijks 2 initiator cursussen organiseren</t>
  </si>
  <si>
    <t>4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</si>
</sst>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0.0%"/>
    <numFmt numFmtId="165" formatCode="0.000000000000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20"/>
      <color theme="1"/>
      <name val="Calibri"/>
      <family val="2"/>
      <scheme val="minor"/>
    </font>
    <font>
      <sz val="8"/>
      <name val="Calibri"/>
      <family val="2"/>
      <scheme val="minor"/>
    </font>
    <font>
      <i/>
      <sz val="11"/>
      <color theme="1"/>
      <name val="Calibri"/>
      <family val="2"/>
      <scheme val="minor"/>
    </font>
    <font>
      <b/>
      <sz val="40"/>
      <color theme="1"/>
      <name val="Calibri"/>
      <family val="2"/>
      <scheme val="minor"/>
    </font>
    <font>
      <sz val="8"/>
      <color theme="1"/>
      <name val="Calibri"/>
      <family val="2"/>
    </font>
    <font>
      <sz val="10"/>
      <color theme="1"/>
      <name val="Calibri"/>
      <family val="2"/>
    </font>
    <font>
      <i/>
      <sz val="11"/>
      <color theme="1"/>
      <name val="Calibri"/>
      <family val="2"/>
    </font>
    <font>
      <strike/>
      <sz val="11"/>
      <color rgb="FFFF0000"/>
      <name val="Calibri"/>
      <family val="2"/>
      <scheme val="minor"/>
    </font>
    <font>
      <i/>
      <strike/>
      <sz val="11"/>
      <color rgb="FFFF0000"/>
      <name val="Calibri"/>
      <family val="2"/>
      <scheme val="minor"/>
    </font>
    <font>
      <b/>
      <sz val="11"/>
      <color rgb="FFFF0000"/>
      <name val="Calibri"/>
      <family val="2"/>
      <scheme val="minor"/>
    </font>
    <font>
      <sz val="11"/>
      <name val="Calibri"/>
      <family val="2"/>
      <scheme val="minor"/>
    </font>
    <font>
      <sz val="11"/>
      <name val="Calibri"/>
      <family val="2"/>
    </font>
    <font>
      <strike/>
      <sz val="11"/>
      <color theme="1"/>
      <name val="Calibri"/>
      <family val="2"/>
      <scheme val="minor"/>
    </font>
    <font>
      <sz val="12"/>
      <color theme="1"/>
      <name val="Arial"/>
      <family val="2"/>
    </font>
    <font>
      <b/>
      <sz val="12"/>
      <color theme="1"/>
      <name val="Arial"/>
      <family val="2"/>
    </font>
    <font>
      <i/>
      <sz val="11"/>
      <color theme="1"/>
      <name val="Arial"/>
      <family val="2"/>
    </font>
    <font>
      <sz val="11"/>
      <color theme="1"/>
      <name val="Arial"/>
      <family val="2"/>
    </font>
    <font>
      <b/>
      <sz val="14"/>
      <color theme="1"/>
      <name val="Calibri"/>
      <family val="2"/>
      <scheme val="minor"/>
    </font>
    <font>
      <strike/>
      <sz val="11"/>
      <color rgb="FFFF0000"/>
      <name val="Arial"/>
      <family val="2"/>
    </font>
    <font>
      <sz val="11"/>
      <color rgb="FF00B050"/>
      <name val="Arial"/>
      <family val="2"/>
    </font>
    <font>
      <sz val="11"/>
      <color rgb="FFFF0000"/>
      <name val="Arial"/>
      <family val="2"/>
    </font>
    <font>
      <sz val="11"/>
      <name val="Arial"/>
      <family val="2"/>
    </font>
    <font>
      <i/>
      <sz val="11"/>
      <name val="Calibri"/>
      <family val="2"/>
      <scheme val="minor"/>
    </font>
    <font>
      <b/>
      <sz val="11"/>
      <name val="Calibri"/>
      <family val="2"/>
      <scheme val="minor"/>
    </font>
    <font>
      <b/>
      <sz val="36"/>
      <color theme="1"/>
      <name val="Calibri"/>
      <family val="2"/>
      <scheme val="minor"/>
    </font>
    <font>
      <strike/>
      <sz val="11"/>
      <name val="Arial"/>
      <family val="2"/>
    </font>
    <font>
      <strike/>
      <sz val="11"/>
      <color theme="1"/>
      <name val="Arial"/>
      <family val="2"/>
    </font>
    <font>
      <b/>
      <sz val="11"/>
      <color theme="1"/>
      <name val="Calibri"/>
      <family val="2"/>
    </font>
    <font>
      <sz val="11"/>
      <color rgb="FF000000"/>
      <name val="Calibri"/>
      <family val="2"/>
      <scheme val="minor"/>
    </font>
    <font>
      <sz val="11"/>
      <color rgb="FFFF0000"/>
      <name val="Calibri"/>
      <family val="2"/>
      <scheme val="minor"/>
    </font>
    <font>
      <sz val="11"/>
      <color theme="1"/>
      <name val="Wingdings"/>
      <charset val="2"/>
    </font>
  </fonts>
  <fills count="10">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1"/>
        <bgColor indexed="64"/>
      </patternFill>
    </fill>
    <fill>
      <patternFill patternType="solid">
        <fgColor theme="1" tint="4.9989318521683403E-2"/>
        <bgColor indexed="64"/>
      </patternFill>
    </fill>
    <fill>
      <patternFill patternType="solid">
        <fgColor rgb="FF7030A0"/>
        <bgColor indexed="64"/>
      </patternFill>
    </fill>
    <fill>
      <patternFill patternType="solid">
        <fgColor rgb="FF00B05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0" fillId="0" borderId="1" xfId="0" applyBorder="1"/>
    <xf numFmtId="0" fontId="0" fillId="0" borderId="1" xfId="0" quotePrefix="1" applyBorder="1"/>
    <xf numFmtId="0" fontId="0" fillId="2" borderId="1" xfId="0" applyFill="1" applyBorder="1"/>
    <xf numFmtId="0" fontId="0" fillId="4" borderId="1" xfId="0" applyFill="1" applyBorder="1"/>
    <xf numFmtId="0" fontId="0" fillId="3" borderId="1" xfId="0" applyFill="1" applyBorder="1"/>
    <xf numFmtId="0" fontId="0" fillId="5" borderId="1" xfId="0" applyFill="1" applyBorder="1"/>
    <xf numFmtId="0" fontId="0" fillId="6" borderId="1" xfId="0" applyFill="1" applyBorder="1"/>
    <xf numFmtId="0" fontId="3" fillId="0" borderId="1" xfId="0" applyFont="1" applyBorder="1"/>
    <xf numFmtId="0" fontId="2" fillId="0" borderId="1" xfId="0" applyFont="1" applyBorder="1"/>
    <xf numFmtId="0" fontId="2" fillId="0" borderId="0" xfId="0" applyFont="1"/>
    <xf numFmtId="0" fontId="0" fillId="0" borderId="0" xfId="0" applyAlignment="1">
      <alignment horizontal="center"/>
    </xf>
    <xf numFmtId="0" fontId="0" fillId="0" borderId="1" xfId="0" applyBorder="1" applyAlignment="1">
      <alignment horizontal="center"/>
    </xf>
    <xf numFmtId="0" fontId="0" fillId="5" borderId="1" xfId="0" applyFill="1" applyBorder="1" applyAlignment="1">
      <alignment horizontal="center"/>
    </xf>
    <xf numFmtId="0" fontId="3" fillId="0" borderId="1" xfId="0" applyFont="1" applyBorder="1" applyAlignment="1">
      <alignment horizontal="center"/>
    </xf>
    <xf numFmtId="0" fontId="6" fillId="0" borderId="1" xfId="0" applyFont="1" applyBorder="1"/>
    <xf numFmtId="44" fontId="0" fillId="0" borderId="1" xfId="1" applyFont="1" applyBorder="1"/>
    <xf numFmtId="0" fontId="6" fillId="0" borderId="1" xfId="0" applyFont="1" applyBorder="1" applyAlignment="1">
      <alignment horizontal="center"/>
    </xf>
    <xf numFmtId="0" fontId="6" fillId="5" borderId="1" xfId="0" applyFont="1" applyFill="1" applyBorder="1" applyAlignment="1">
      <alignment horizontal="center"/>
    </xf>
    <xf numFmtId="0" fontId="6" fillId="0" borderId="0" xfId="0" applyFont="1"/>
    <xf numFmtId="0" fontId="2" fillId="5" borderId="1" xfId="0" applyFont="1" applyFill="1" applyBorder="1" applyAlignment="1">
      <alignment horizontal="center"/>
    </xf>
    <xf numFmtId="0" fontId="2" fillId="0" borderId="2" xfId="0" applyFont="1" applyBorder="1"/>
    <xf numFmtId="44" fontId="0" fillId="0" borderId="10" xfId="1" applyFont="1" applyBorder="1"/>
    <xf numFmtId="44" fontId="2" fillId="0" borderId="11" xfId="0" applyNumberFormat="1" applyFont="1" applyBorder="1"/>
    <xf numFmtId="44" fontId="2" fillId="0" borderId="12" xfId="0" applyNumberFormat="1" applyFont="1" applyBorder="1"/>
    <xf numFmtId="44" fontId="2" fillId="0" borderId="13" xfId="0" applyNumberFormat="1" applyFont="1" applyBorder="1"/>
    <xf numFmtId="44" fontId="2" fillId="0" borderId="14" xfId="0" applyNumberFormat="1" applyFont="1" applyBorder="1"/>
    <xf numFmtId="44" fontId="0" fillId="0" borderId="0" xfId="1" applyFont="1"/>
    <xf numFmtId="44" fontId="2" fillId="0" borderId="1" xfId="1" applyFont="1" applyBorder="1"/>
    <xf numFmtId="44" fontId="6" fillId="0" borderId="1" xfId="1" applyFont="1" applyBorder="1"/>
    <xf numFmtId="0" fontId="3" fillId="0" borderId="1" xfId="0" applyFont="1" applyBorder="1" applyAlignment="1">
      <alignment horizontal="center" vertical="center"/>
    </xf>
    <xf numFmtId="0" fontId="2" fillId="0" borderId="1" xfId="0" applyFont="1" applyBorder="1" applyAlignment="1">
      <alignment horizontal="center"/>
    </xf>
    <xf numFmtId="44" fontId="0" fillId="0" borderId="1" xfId="1" applyFont="1" applyFill="1" applyBorder="1"/>
    <xf numFmtId="44" fontId="2" fillId="0" borderId="1" xfId="1" applyFont="1" applyFill="1" applyBorder="1"/>
    <xf numFmtId="44" fontId="6" fillId="0" borderId="1" xfId="1" applyFont="1" applyFill="1" applyBorder="1"/>
    <xf numFmtId="0" fontId="9" fillId="0" borderId="1" xfId="0" applyFont="1" applyBorder="1" applyAlignment="1">
      <alignment horizontal="center"/>
    </xf>
    <xf numFmtId="0" fontId="6" fillId="0" borderId="1" xfId="0" applyFont="1" applyBorder="1" applyAlignment="1">
      <alignment wrapText="1"/>
    </xf>
    <xf numFmtId="9" fontId="10" fillId="0" borderId="1" xfId="0" quotePrefix="1" applyNumberFormat="1" applyFont="1" applyBorder="1" applyAlignment="1">
      <alignment horizontal="center" vertical="center"/>
    </xf>
    <xf numFmtId="0" fontId="10" fillId="0" borderId="1" xfId="0" quotePrefix="1" applyFont="1" applyBorder="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vertical="center"/>
    </xf>
    <xf numFmtId="0" fontId="2" fillId="0" borderId="1" xfId="0" applyFont="1" applyBorder="1" applyAlignment="1">
      <alignment wrapText="1"/>
    </xf>
    <xf numFmtId="0" fontId="6" fillId="0" borderId="1" xfId="0" quotePrefix="1" applyFont="1" applyBorder="1" applyAlignment="1">
      <alignment horizontal="center"/>
    </xf>
    <xf numFmtId="9" fontId="6" fillId="0" borderId="1" xfId="0" applyNumberFormat="1" applyFont="1" applyBorder="1" applyAlignment="1">
      <alignment horizontal="center"/>
    </xf>
    <xf numFmtId="0" fontId="6" fillId="0" borderId="1" xfId="0" quotePrefix="1" applyFont="1" applyBorder="1" applyAlignment="1">
      <alignment horizontal="center" wrapText="1"/>
    </xf>
    <xf numFmtId="0" fontId="11" fillId="0" borderId="1" xfId="0" applyFont="1" applyBorder="1"/>
    <xf numFmtId="0" fontId="3" fillId="5" borderId="1" xfId="0" applyFont="1" applyFill="1" applyBorder="1"/>
    <xf numFmtId="0" fontId="16" fillId="0" borderId="1" xfId="0" applyFont="1" applyBorder="1"/>
    <xf numFmtId="0" fontId="14" fillId="0" borderId="1" xfId="0" applyFont="1" applyBorder="1"/>
    <xf numFmtId="0" fontId="15" fillId="0" borderId="1" xfId="0" applyFont="1" applyBorder="1" applyAlignment="1">
      <alignment horizontal="center"/>
    </xf>
    <xf numFmtId="44" fontId="1" fillId="0" borderId="1" xfId="1" applyFont="1" applyBorder="1"/>
    <xf numFmtId="9" fontId="6" fillId="0" borderId="1" xfId="0" quotePrefix="1" applyNumberFormat="1" applyFont="1" applyBorder="1" applyAlignment="1">
      <alignment horizontal="center"/>
    </xf>
    <xf numFmtId="0" fontId="8" fillId="0" borderId="1" xfId="0" applyFont="1" applyBorder="1" applyAlignment="1">
      <alignment horizontal="center" wrapText="1"/>
    </xf>
    <xf numFmtId="9" fontId="3" fillId="0" borderId="1" xfId="0" quotePrefix="1" applyNumberFormat="1" applyFont="1" applyBorder="1" applyAlignment="1">
      <alignment horizontal="center"/>
    </xf>
    <xf numFmtId="0" fontId="3" fillId="0" borderId="1" xfId="0" quotePrefix="1" applyFont="1" applyBorder="1" applyAlignment="1">
      <alignment horizontal="center"/>
    </xf>
    <xf numFmtId="9" fontId="2" fillId="0" borderId="1" xfId="0" applyNumberFormat="1" applyFont="1" applyBorder="1" applyAlignment="1">
      <alignment horizontal="center"/>
    </xf>
    <xf numFmtId="9" fontId="6" fillId="0" borderId="1" xfId="0" applyNumberFormat="1" applyFont="1" applyBorder="1" applyAlignment="1">
      <alignment horizontal="center" vertical="center"/>
    </xf>
    <xf numFmtId="0" fontId="0" fillId="0" borderId="1" xfId="0" applyBorder="1" applyAlignment="1">
      <alignment wrapText="1"/>
    </xf>
    <xf numFmtId="0" fontId="6" fillId="0" borderId="1" xfId="0" quotePrefix="1" applyFont="1" applyBorder="1" applyAlignment="1">
      <alignment wrapText="1"/>
    </xf>
    <xf numFmtId="9" fontId="6" fillId="0" borderId="1" xfId="0" quotePrefix="1" applyNumberFormat="1" applyFont="1" applyBorder="1" applyAlignment="1">
      <alignment horizontal="center" vertical="center" wrapText="1"/>
    </xf>
    <xf numFmtId="164" fontId="6" fillId="0" borderId="1" xfId="0" applyNumberFormat="1" applyFont="1" applyBorder="1" applyAlignment="1">
      <alignment horizontal="center"/>
    </xf>
    <xf numFmtId="0" fontId="2" fillId="0" borderId="0" xfId="0" applyFont="1" applyAlignment="1">
      <alignment wrapText="1"/>
    </xf>
    <xf numFmtId="0" fontId="0" fillId="0" borderId="0" xfId="0" applyAlignment="1">
      <alignment wrapText="1"/>
    </xf>
    <xf numFmtId="0" fontId="17" fillId="0" borderId="0" xfId="0" applyFont="1"/>
    <xf numFmtId="44" fontId="18" fillId="0" borderId="3" xfId="1" applyFont="1" applyBorder="1" applyAlignment="1">
      <alignment horizontal="center"/>
    </xf>
    <xf numFmtId="44" fontId="18" fillId="0" borderId="2" xfId="1" applyFont="1" applyBorder="1" applyAlignment="1">
      <alignment horizontal="center"/>
    </xf>
    <xf numFmtId="44" fontId="18" fillId="0" borderId="5" xfId="1" applyFont="1" applyBorder="1" applyAlignment="1">
      <alignment horizontal="center"/>
    </xf>
    <xf numFmtId="0" fontId="18" fillId="0" borderId="3" xfId="0" applyFont="1" applyBorder="1"/>
    <xf numFmtId="44" fontId="18" fillId="0" borderId="2" xfId="1" applyFont="1" applyBorder="1"/>
    <xf numFmtId="44" fontId="18" fillId="0" borderId="5" xfId="1" applyFont="1" applyBorder="1"/>
    <xf numFmtId="0" fontId="18" fillId="0" borderId="2" xfId="0" applyFont="1" applyBorder="1"/>
    <xf numFmtId="44" fontId="18" fillId="0" borderId="3" xfId="1" applyFont="1" applyBorder="1"/>
    <xf numFmtId="0" fontId="19" fillId="3" borderId="18" xfId="0" applyFont="1" applyFill="1" applyBorder="1"/>
    <xf numFmtId="44" fontId="19" fillId="3" borderId="18" xfId="1" applyFont="1" applyFill="1" applyBorder="1"/>
    <xf numFmtId="0" fontId="20" fillId="0" borderId="1" xfId="0" applyFont="1" applyBorder="1"/>
    <xf numFmtId="44" fontId="20" fillId="0" borderId="1" xfId="1" applyFont="1" applyBorder="1"/>
    <xf numFmtId="44" fontId="20" fillId="0" borderId="1" xfId="1" applyFont="1" applyFill="1" applyBorder="1"/>
    <xf numFmtId="44" fontId="20" fillId="0" borderId="10" xfId="1" applyFont="1" applyBorder="1"/>
    <xf numFmtId="2" fontId="0" fillId="0" borderId="0" xfId="0" applyNumberFormat="1"/>
    <xf numFmtId="0" fontId="0" fillId="7"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6" fillId="2" borderId="1" xfId="0" applyFont="1" applyFill="1" applyBorder="1" applyAlignment="1">
      <alignment horizontal="center"/>
    </xf>
    <xf numFmtId="0" fontId="19" fillId="5" borderId="18" xfId="0" applyFont="1" applyFill="1" applyBorder="1"/>
    <xf numFmtId="44" fontId="19" fillId="5" borderId="18" xfId="1" applyFont="1" applyFill="1" applyBorder="1"/>
    <xf numFmtId="0" fontId="20" fillId="5" borderId="1" xfId="0" applyFont="1" applyFill="1" applyBorder="1"/>
    <xf numFmtId="44" fontId="20" fillId="5" borderId="1" xfId="1" applyFont="1" applyFill="1" applyBorder="1"/>
    <xf numFmtId="0" fontId="0" fillId="6" borderId="1" xfId="0" applyFill="1" applyBorder="1" applyAlignment="1">
      <alignment horizontal="center"/>
    </xf>
    <xf numFmtId="0" fontId="20" fillId="0" borderId="18" xfId="0" applyFont="1" applyBorder="1"/>
    <xf numFmtId="44" fontId="20" fillId="0" borderId="18" xfId="1" applyFont="1" applyBorder="1"/>
    <xf numFmtId="0" fontId="22" fillId="0" borderId="1" xfId="0" applyFont="1" applyBorder="1"/>
    <xf numFmtId="44" fontId="20" fillId="0" borderId="10" xfId="1" applyFont="1" applyFill="1" applyBorder="1"/>
    <xf numFmtId="44" fontId="25" fillId="0" borderId="1" xfId="1" applyFont="1" applyFill="1" applyBorder="1"/>
    <xf numFmtId="44" fontId="0" fillId="0" borderId="0" xfId="0" applyNumberFormat="1"/>
    <xf numFmtId="0" fontId="0" fillId="8" borderId="1" xfId="0" applyFill="1" applyBorder="1"/>
    <xf numFmtId="0" fontId="6" fillId="8" borderId="1" xfId="0" applyFont="1" applyFill="1" applyBorder="1" applyAlignment="1">
      <alignment horizontal="center"/>
    </xf>
    <xf numFmtId="0" fontId="0" fillId="8" borderId="1" xfId="0" applyFill="1" applyBorder="1" applyAlignment="1">
      <alignment horizontal="center"/>
    </xf>
    <xf numFmtId="0" fontId="2" fillId="8" borderId="1" xfId="0" applyFont="1" applyFill="1" applyBorder="1" applyAlignment="1">
      <alignment horizontal="center"/>
    </xf>
    <xf numFmtId="0" fontId="2" fillId="2" borderId="1" xfId="0" applyFont="1" applyFill="1" applyBorder="1" applyAlignment="1">
      <alignment horizontal="center"/>
    </xf>
    <xf numFmtId="44" fontId="2" fillId="0" borderId="0" xfId="0" applyNumberFormat="1" applyFont="1"/>
    <xf numFmtId="44" fontId="6" fillId="0" borderId="0" xfId="0" applyNumberFormat="1" applyFont="1"/>
    <xf numFmtId="44" fontId="20" fillId="2" borderId="1" xfId="1" applyFont="1" applyFill="1" applyBorder="1"/>
    <xf numFmtId="44" fontId="20" fillId="0" borderId="18" xfId="1" applyFont="1" applyFill="1" applyBorder="1"/>
    <xf numFmtId="0" fontId="0" fillId="2" borderId="1" xfId="0" quotePrefix="1" applyFill="1" applyBorder="1" applyAlignment="1">
      <alignment horizontal="center"/>
    </xf>
    <xf numFmtId="9" fontId="0" fillId="2" borderId="1" xfId="0" applyNumberFormat="1" applyFill="1" applyBorder="1" applyAlignment="1">
      <alignment horizontal="center"/>
    </xf>
    <xf numFmtId="10" fontId="0" fillId="2" borderId="1" xfId="0" applyNumberFormat="1" applyFill="1" applyBorder="1" applyAlignment="1">
      <alignment horizontal="center"/>
    </xf>
    <xf numFmtId="0" fontId="6" fillId="6" borderId="1" xfId="0" applyFont="1" applyFill="1" applyBorder="1" applyAlignment="1">
      <alignment horizontal="center"/>
    </xf>
    <xf numFmtId="0" fontId="26" fillId="2" borderId="1" xfId="0" applyFont="1" applyFill="1" applyBorder="1" applyAlignment="1">
      <alignment horizontal="center"/>
    </xf>
    <xf numFmtId="0" fontId="2" fillId="2" borderId="1" xfId="0" quotePrefix="1" applyFont="1" applyFill="1" applyBorder="1" applyAlignment="1">
      <alignment horizontal="center"/>
    </xf>
    <xf numFmtId="0" fontId="6" fillId="2" borderId="1" xfId="0" quotePrefix="1" applyFont="1" applyFill="1" applyBorder="1" applyAlignment="1">
      <alignment horizontal="center"/>
    </xf>
    <xf numFmtId="9" fontId="2" fillId="2" borderId="1" xfId="5" applyFont="1" applyFill="1" applyBorder="1" applyAlignment="1">
      <alignment horizontal="center"/>
    </xf>
    <xf numFmtId="16" fontId="0" fillId="2" borderId="1" xfId="0" applyNumberFormat="1" applyFill="1" applyBorder="1" applyAlignment="1">
      <alignment horizontal="center"/>
    </xf>
    <xf numFmtId="0" fontId="2" fillId="2" borderId="1" xfId="0" quotePrefix="1" applyFont="1" applyFill="1" applyBorder="1" applyAlignment="1">
      <alignment horizontal="center" wrapText="1"/>
    </xf>
    <xf numFmtId="10" fontId="6" fillId="2" borderId="1" xfId="0" applyNumberFormat="1" applyFont="1" applyFill="1" applyBorder="1" applyAlignment="1">
      <alignment horizontal="center"/>
    </xf>
    <xf numFmtId="9" fontId="27" fillId="2" borderId="1" xfId="0" applyNumberFormat="1" applyFont="1" applyFill="1" applyBorder="1" applyAlignment="1">
      <alignment horizontal="center"/>
    </xf>
    <xf numFmtId="17" fontId="0" fillId="2" borderId="1" xfId="0" quotePrefix="1" applyNumberFormat="1" applyFill="1" applyBorder="1" applyAlignment="1">
      <alignment horizontal="center"/>
    </xf>
    <xf numFmtId="44" fontId="2" fillId="5" borderId="1" xfId="1" applyFont="1" applyFill="1" applyBorder="1"/>
    <xf numFmtId="44" fontId="6" fillId="5" borderId="1" xfId="1" applyFont="1" applyFill="1" applyBorder="1"/>
    <xf numFmtId="44" fontId="0" fillId="5" borderId="1" xfId="1" applyFont="1" applyFill="1" applyBorder="1"/>
    <xf numFmtId="14" fontId="0" fillId="2" borderId="1" xfId="0" applyNumberFormat="1" applyFill="1" applyBorder="1" applyAlignment="1">
      <alignment horizontal="center"/>
    </xf>
    <xf numFmtId="0" fontId="6" fillId="4" borderId="1" xfId="0" applyFont="1" applyFill="1" applyBorder="1" applyAlignment="1">
      <alignment horizontal="center"/>
    </xf>
    <xf numFmtId="0" fontId="23" fillId="0" borderId="18" xfId="0" applyFont="1" applyBorder="1"/>
    <xf numFmtId="0" fontId="2" fillId="7" borderId="1" xfId="0" applyFont="1" applyFill="1" applyBorder="1" applyAlignment="1">
      <alignment horizontal="center"/>
    </xf>
    <xf numFmtId="16" fontId="0" fillId="2" borderId="1" xfId="0" quotePrefix="1" applyNumberFormat="1" applyFill="1" applyBorder="1" applyAlignment="1">
      <alignment horizontal="center"/>
    </xf>
    <xf numFmtId="9" fontId="6" fillId="2" borderId="1" xfId="0" applyNumberFormat="1" applyFont="1" applyFill="1" applyBorder="1" applyAlignment="1">
      <alignment horizontal="center" wrapText="1"/>
    </xf>
    <xf numFmtId="2" fontId="0" fillId="2" borderId="1" xfId="0" applyNumberFormat="1" applyFill="1" applyBorder="1" applyAlignment="1">
      <alignment horizontal="center"/>
    </xf>
    <xf numFmtId="1" fontId="0" fillId="2" borderId="1" xfId="0" applyNumberFormat="1" applyFill="1" applyBorder="1" applyAlignment="1">
      <alignment horizontal="center"/>
    </xf>
    <xf numFmtId="9" fontId="6" fillId="4" borderId="1" xfId="0" applyNumberFormat="1" applyFont="1" applyFill="1" applyBorder="1" applyAlignment="1">
      <alignment horizontal="center" wrapText="1"/>
    </xf>
    <xf numFmtId="9" fontId="0" fillId="2" borderId="1" xfId="5" applyFont="1" applyFill="1" applyBorder="1" applyAlignment="1">
      <alignment horizontal="center"/>
    </xf>
    <xf numFmtId="0" fontId="0" fillId="2" borderId="1" xfId="0" applyFill="1" applyBorder="1" applyAlignment="1">
      <alignment horizontal="left"/>
    </xf>
    <xf numFmtId="10" fontId="0" fillId="2" borderId="1" xfId="5" applyNumberFormat="1" applyFont="1" applyFill="1" applyBorder="1" applyAlignment="1">
      <alignment horizontal="center"/>
    </xf>
    <xf numFmtId="0" fontId="25" fillId="0" borderId="1" xfId="0" applyFont="1" applyBorder="1"/>
    <xf numFmtId="0" fontId="29" fillId="0" borderId="1" xfId="0" applyFont="1" applyBorder="1"/>
    <xf numFmtId="0" fontId="25" fillId="0" borderId="18" xfId="0" applyFont="1" applyBorder="1"/>
    <xf numFmtId="0" fontId="30" fillId="0" borderId="18" xfId="0" applyFont="1" applyBorder="1"/>
    <xf numFmtId="44" fontId="30" fillId="0" borderId="18" xfId="1" applyFont="1" applyBorder="1"/>
    <xf numFmtId="0" fontId="29" fillId="0" borderId="18" xfId="0" applyFont="1" applyBorder="1"/>
    <xf numFmtId="9" fontId="2" fillId="2" borderId="1" xfId="0" applyNumberFormat="1" applyFont="1" applyFill="1" applyBorder="1" applyAlignment="1">
      <alignment horizontal="center"/>
    </xf>
    <xf numFmtId="0" fontId="31" fillId="0" borderId="1" xfId="0" applyFont="1" applyBorder="1" applyAlignment="1">
      <alignment horizontal="center"/>
    </xf>
    <xf numFmtId="0" fontId="9" fillId="0" borderId="1" xfId="0" applyFont="1" applyBorder="1" applyAlignment="1">
      <alignment horizontal="center" wrapText="1"/>
    </xf>
    <xf numFmtId="44" fontId="20" fillId="2" borderId="18" xfId="1" applyFont="1" applyFill="1" applyBorder="1"/>
    <xf numFmtId="0" fontId="6" fillId="2" borderId="1" xfId="0" applyFont="1" applyFill="1" applyBorder="1" applyAlignment="1">
      <alignment horizontal="center" vertical="center"/>
    </xf>
    <xf numFmtId="0" fontId="2" fillId="6" borderId="1" xfId="0" applyFont="1" applyFill="1" applyBorder="1" applyAlignment="1">
      <alignment horizontal="center"/>
    </xf>
    <xf numFmtId="0" fontId="2" fillId="2" borderId="1" xfId="0" applyFont="1" applyFill="1" applyBorder="1" applyAlignment="1">
      <alignment horizontal="center" wrapText="1"/>
    </xf>
    <xf numFmtId="9" fontId="6" fillId="2" borderId="1" xfId="5" applyFont="1" applyFill="1" applyBorder="1" applyAlignment="1">
      <alignment horizontal="center"/>
    </xf>
    <xf numFmtId="0" fontId="0" fillId="2" borderId="1" xfId="0" applyFill="1" applyBorder="1" applyAlignment="1">
      <alignment horizontal="center" wrapText="1"/>
    </xf>
    <xf numFmtId="0" fontId="6" fillId="2" borderId="1" xfId="0" applyFont="1" applyFill="1" applyBorder="1" applyAlignment="1">
      <alignment horizontal="center" wrapText="1"/>
    </xf>
    <xf numFmtId="10" fontId="2" fillId="2" borderId="1" xfId="0" applyNumberFormat="1" applyFont="1" applyFill="1" applyBorder="1" applyAlignment="1">
      <alignment horizontal="center"/>
    </xf>
    <xf numFmtId="0" fontId="27" fillId="2" borderId="1" xfId="0" applyFont="1" applyFill="1" applyBorder="1" applyAlignment="1">
      <alignment horizontal="center"/>
    </xf>
    <xf numFmtId="165" fontId="0" fillId="0" borderId="0" xfId="0" applyNumberFormat="1"/>
    <xf numFmtId="44" fontId="25" fillId="0" borderId="18" xfId="1" applyFont="1" applyFill="1" applyBorder="1"/>
    <xf numFmtId="44" fontId="1" fillId="0" borderId="1" xfId="1" applyFont="1" applyFill="1" applyBorder="1"/>
    <xf numFmtId="44" fontId="0" fillId="0" borderId="1" xfId="0" applyNumberFormat="1" applyBorder="1"/>
    <xf numFmtId="44" fontId="6" fillId="0" borderId="1" xfId="0" applyNumberFormat="1" applyFont="1" applyBorder="1"/>
    <xf numFmtId="0" fontId="6" fillId="2" borderId="1" xfId="0" applyFont="1" applyFill="1" applyBorder="1"/>
    <xf numFmtId="16" fontId="0" fillId="3" borderId="1" xfId="0" quotePrefix="1" applyNumberFormat="1" applyFill="1" applyBorder="1" applyAlignment="1">
      <alignment horizontal="center"/>
    </xf>
    <xf numFmtId="0" fontId="0" fillId="3" borderId="1" xfId="0" quotePrefix="1" applyFill="1" applyBorder="1" applyAlignment="1">
      <alignment horizontal="center"/>
    </xf>
    <xf numFmtId="16" fontId="6" fillId="2" borderId="1" xfId="0" quotePrefix="1" applyNumberFormat="1" applyFont="1" applyFill="1" applyBorder="1" applyAlignment="1">
      <alignment horizontal="center"/>
    </xf>
    <xf numFmtId="0" fontId="20" fillId="0" borderId="10" xfId="0" applyFont="1" applyBorder="1"/>
    <xf numFmtId="16" fontId="0" fillId="0" borderId="1" xfId="0" applyNumberFormat="1" applyBorder="1"/>
    <xf numFmtId="0" fontId="10" fillId="0" borderId="1" xfId="0" applyFont="1" applyBorder="1" applyAlignment="1">
      <alignment horizontal="center"/>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0" fillId="2" borderId="1" xfId="0" applyFill="1" applyBorder="1" applyAlignment="1">
      <alignment horizontal="center" vertical="center"/>
    </xf>
    <xf numFmtId="0" fontId="0" fillId="2" borderId="1" xfId="0" quotePrefix="1" applyFill="1" applyBorder="1" applyAlignment="1">
      <alignment horizontal="center" wrapText="1"/>
    </xf>
    <xf numFmtId="0" fontId="6" fillId="2" borderId="1" xfId="0" applyFont="1" applyFill="1" applyBorder="1" applyAlignment="1">
      <alignment horizontal="center" vertical="center" wrapText="1"/>
    </xf>
    <xf numFmtId="0" fontId="6" fillId="0" borderId="1" xfId="0" applyFont="1" applyBorder="1" applyAlignment="1">
      <alignment vertical="center" wrapText="1"/>
    </xf>
    <xf numFmtId="0" fontId="14" fillId="2" borderId="1" xfId="0" applyFont="1" applyFill="1" applyBorder="1" applyAlignment="1">
      <alignment horizontal="center"/>
    </xf>
    <xf numFmtId="2" fontId="0" fillId="0" borderId="0" xfId="0" applyNumberFormat="1" applyAlignment="1">
      <alignment horizontal="center"/>
    </xf>
    <xf numFmtId="9" fontId="14" fillId="2" borderId="1" xfId="0" applyNumberFormat="1" applyFont="1" applyFill="1" applyBorder="1" applyAlignment="1">
      <alignment horizontal="center"/>
    </xf>
    <xf numFmtId="0" fontId="33" fillId="6" borderId="1" xfId="0" applyFont="1" applyFill="1" applyBorder="1" applyAlignment="1">
      <alignment horizontal="center"/>
    </xf>
    <xf numFmtId="0" fontId="6" fillId="0" borderId="1" xfId="0" applyFont="1" applyBorder="1" applyAlignment="1">
      <alignment vertical="center"/>
    </xf>
    <xf numFmtId="0" fontId="32" fillId="9" borderId="1" xfId="0" applyFont="1" applyFill="1" applyBorder="1" applyAlignment="1">
      <alignment horizontal="center" wrapText="1"/>
    </xf>
    <xf numFmtId="0" fontId="32" fillId="9" borderId="1" xfId="0" applyFont="1" applyFill="1" applyBorder="1" applyAlignment="1">
      <alignment horizontal="left" wrapText="1"/>
    </xf>
    <xf numFmtId="0" fontId="0" fillId="2" borderId="1" xfId="0" applyFill="1" applyBorder="1" applyAlignment="1">
      <alignment horizontal="left" wrapText="1"/>
    </xf>
    <xf numFmtId="0" fontId="0" fillId="2" borderId="0" xfId="0" applyFill="1" applyAlignment="1">
      <alignment vertical="top" wrapText="1"/>
    </xf>
    <xf numFmtId="10" fontId="2" fillId="2" borderId="1" xfId="0" quotePrefix="1" applyNumberFormat="1" applyFont="1" applyFill="1" applyBorder="1" applyAlignment="1">
      <alignment horizontal="center"/>
    </xf>
    <xf numFmtId="0" fontId="30" fillId="0" borderId="1" xfId="0" applyFont="1" applyBorder="1"/>
    <xf numFmtId="44" fontId="30" fillId="0" borderId="1" xfId="1" applyFont="1" applyFill="1" applyBorder="1"/>
    <xf numFmtId="44" fontId="30" fillId="0" borderId="1" xfId="1" applyFont="1" applyBorder="1"/>
    <xf numFmtId="0" fontId="12" fillId="2" borderId="1" xfId="0" applyFont="1" applyFill="1" applyBorder="1" applyAlignment="1">
      <alignment horizontal="center"/>
    </xf>
    <xf numFmtId="0" fontId="11" fillId="2" borderId="1" xfId="0" applyFont="1" applyFill="1" applyBorder="1" applyAlignment="1">
      <alignment horizontal="center"/>
    </xf>
    <xf numFmtId="0" fontId="13" fillId="6" borderId="1" xfId="0" applyFont="1" applyFill="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44" fontId="2" fillId="0" borderId="0" xfId="1" applyFont="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cellXfs>
  <cellStyles count="6">
    <cellStyle name="Procent" xfId="5" builtinId="5"/>
    <cellStyle name="Standaard" xfId="0" builtinId="0"/>
    <cellStyle name="Valuta" xfId="1" builtinId="4"/>
    <cellStyle name="Valuta 2" xfId="2" xr:uid="{53061A21-05A5-404F-91A7-6C37834CA183}"/>
    <cellStyle name="Valuta 2 2" xfId="4" xr:uid="{90E4FC86-B2A1-4BD6-84CD-9C3B40DC3C19}"/>
    <cellStyle name="Valuta 3" xfId="3" xr:uid="{40C44B3C-86B8-4DCA-837C-F8E3675AB5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9AC35-4790-443E-B609-5CBE57694DBB}">
  <sheetPr>
    <tabColor rgb="FF00B050"/>
  </sheetPr>
  <dimension ref="A1:B38"/>
  <sheetViews>
    <sheetView topLeftCell="A17" zoomScaleNormal="100" workbookViewId="0">
      <selection activeCell="B37" sqref="B37"/>
    </sheetView>
  </sheetViews>
  <sheetFormatPr defaultRowHeight="14.4" x14ac:dyDescent="0.3"/>
  <cols>
    <col min="1" max="1" width="10.6640625" bestFit="1" customWidth="1"/>
    <col min="2" max="2" width="143.33203125" bestFit="1" customWidth="1"/>
  </cols>
  <sheetData>
    <row r="1" spans="1:2" s="10" customFormat="1" x14ac:dyDescent="0.3">
      <c r="A1" s="9" t="s">
        <v>47</v>
      </c>
      <c r="B1" s="9" t="s">
        <v>48</v>
      </c>
    </row>
    <row r="2" spans="1:2" x14ac:dyDescent="0.3">
      <c r="A2" s="1" t="s">
        <v>0</v>
      </c>
      <c r="B2" s="1" t="s">
        <v>1</v>
      </c>
    </row>
    <row r="3" spans="1:2" x14ac:dyDescent="0.3">
      <c r="A3" s="1" t="s">
        <v>2</v>
      </c>
      <c r="B3" s="1" t="s">
        <v>3</v>
      </c>
    </row>
    <row r="4" spans="1:2" x14ac:dyDescent="0.3">
      <c r="A4" s="1" t="s">
        <v>4</v>
      </c>
      <c r="B4" s="1" t="s">
        <v>13</v>
      </c>
    </row>
    <row r="5" spans="1:2" x14ac:dyDescent="0.3">
      <c r="A5" s="1" t="s">
        <v>5</v>
      </c>
      <c r="B5" s="1" t="s">
        <v>6</v>
      </c>
    </row>
    <row r="6" spans="1:2" x14ac:dyDescent="0.3">
      <c r="A6" s="1" t="s">
        <v>12</v>
      </c>
      <c r="B6" s="2" t="s">
        <v>11</v>
      </c>
    </row>
    <row r="7" spans="1:2" x14ac:dyDescent="0.3">
      <c r="A7" s="1" t="s">
        <v>9</v>
      </c>
      <c r="B7" s="1" t="s">
        <v>10</v>
      </c>
    </row>
    <row r="8" spans="1:2" x14ac:dyDescent="0.3">
      <c r="A8" s="1" t="s">
        <v>7</v>
      </c>
      <c r="B8" s="1" t="s">
        <v>8</v>
      </c>
    </row>
    <row r="9" spans="1:2" x14ac:dyDescent="0.3">
      <c r="A9" s="1" t="s">
        <v>14</v>
      </c>
      <c r="B9" s="1" t="s">
        <v>15</v>
      </c>
    </row>
    <row r="10" spans="1:2" x14ac:dyDescent="0.3">
      <c r="A10" s="1" t="s">
        <v>16</v>
      </c>
      <c r="B10" s="1" t="s">
        <v>17</v>
      </c>
    </row>
    <row r="11" spans="1:2" x14ac:dyDescent="0.3">
      <c r="A11" s="1" t="s">
        <v>18</v>
      </c>
      <c r="B11" s="1" t="s">
        <v>19</v>
      </c>
    </row>
    <row r="12" spans="1:2" x14ac:dyDescent="0.3">
      <c r="A12" s="1" t="s">
        <v>22</v>
      </c>
      <c r="B12" s="1" t="s">
        <v>23</v>
      </c>
    </row>
    <row r="13" spans="1:2" x14ac:dyDescent="0.3">
      <c r="A13" s="1" t="s">
        <v>20</v>
      </c>
      <c r="B13" s="1" t="s">
        <v>21</v>
      </c>
    </row>
    <row r="14" spans="1:2" x14ac:dyDescent="0.3">
      <c r="A14" s="1" t="s">
        <v>24</v>
      </c>
      <c r="B14" s="1" t="s">
        <v>25</v>
      </c>
    </row>
    <row r="15" spans="1:2" x14ac:dyDescent="0.3">
      <c r="A15" s="1" t="s">
        <v>26</v>
      </c>
      <c r="B15" s="1" t="s">
        <v>29</v>
      </c>
    </row>
    <row r="16" spans="1:2" x14ac:dyDescent="0.3">
      <c r="A16" s="1" t="s">
        <v>27</v>
      </c>
      <c r="B16" s="1" t="s">
        <v>28</v>
      </c>
    </row>
    <row r="17" spans="1:2" x14ac:dyDescent="0.3">
      <c r="A17" s="1" t="s">
        <v>30</v>
      </c>
      <c r="B17" s="1" t="s">
        <v>31</v>
      </c>
    </row>
    <row r="18" spans="1:2" x14ac:dyDescent="0.3">
      <c r="A18" s="1" t="s">
        <v>32</v>
      </c>
      <c r="B18" s="1" t="s">
        <v>33</v>
      </c>
    </row>
    <row r="19" spans="1:2" x14ac:dyDescent="0.3">
      <c r="A19" s="1" t="s">
        <v>88</v>
      </c>
      <c r="B19" s="1" t="s">
        <v>84</v>
      </c>
    </row>
    <row r="20" spans="1:2" x14ac:dyDescent="0.3">
      <c r="A20" s="1" t="s">
        <v>89</v>
      </c>
      <c r="B20" s="1" t="s">
        <v>86</v>
      </c>
    </row>
    <row r="21" spans="1:2" x14ac:dyDescent="0.3">
      <c r="A21" s="1" t="s">
        <v>90</v>
      </c>
      <c r="B21" s="1" t="s">
        <v>85</v>
      </c>
    </row>
    <row r="22" spans="1:2" x14ac:dyDescent="0.3">
      <c r="A22" s="1" t="s">
        <v>91</v>
      </c>
      <c r="B22" s="1" t="s">
        <v>87</v>
      </c>
    </row>
    <row r="23" spans="1:2" x14ac:dyDescent="0.3">
      <c r="A23" s="1" t="s">
        <v>92</v>
      </c>
      <c r="B23" s="1" t="s">
        <v>93</v>
      </c>
    </row>
    <row r="24" spans="1:2" x14ac:dyDescent="0.3">
      <c r="A24" s="1" t="s">
        <v>456</v>
      </c>
      <c r="B24" s="1" t="s">
        <v>457</v>
      </c>
    </row>
    <row r="26" spans="1:2" s="10" customFormat="1" x14ac:dyDescent="0.3">
      <c r="A26" s="9" t="s">
        <v>52</v>
      </c>
      <c r="B26" s="9" t="s">
        <v>49</v>
      </c>
    </row>
    <row r="27" spans="1:2" x14ac:dyDescent="0.3">
      <c r="A27" s="8" t="s">
        <v>40</v>
      </c>
      <c r="B27" s="1" t="s">
        <v>41</v>
      </c>
    </row>
    <row r="28" spans="1:2" x14ac:dyDescent="0.3">
      <c r="A28" s="8" t="s">
        <v>38</v>
      </c>
      <c r="B28" s="1" t="s">
        <v>39</v>
      </c>
    </row>
    <row r="29" spans="1:2" x14ac:dyDescent="0.3">
      <c r="A29" s="8" t="s">
        <v>42</v>
      </c>
      <c r="B29" s="1" t="s">
        <v>43</v>
      </c>
    </row>
    <row r="30" spans="1:2" x14ac:dyDescent="0.3">
      <c r="A30" s="8" t="s">
        <v>44</v>
      </c>
      <c r="B30" s="1" t="s">
        <v>45</v>
      </c>
    </row>
    <row r="32" spans="1:2" s="10" customFormat="1" x14ac:dyDescent="0.3">
      <c r="A32" s="9" t="s">
        <v>97</v>
      </c>
      <c r="B32" s="9" t="s">
        <v>49</v>
      </c>
    </row>
    <row r="33" spans="1:2" x14ac:dyDescent="0.3">
      <c r="A33" s="5"/>
      <c r="B33" s="1" t="s">
        <v>46</v>
      </c>
    </row>
    <row r="34" spans="1:2" x14ac:dyDescent="0.3">
      <c r="A34" s="4"/>
      <c r="B34" s="1" t="s">
        <v>35</v>
      </c>
    </row>
    <row r="35" spans="1:2" x14ac:dyDescent="0.3">
      <c r="A35" s="3"/>
      <c r="B35" s="1" t="s">
        <v>34</v>
      </c>
    </row>
    <row r="36" spans="1:2" x14ac:dyDescent="0.3">
      <c r="A36" s="6"/>
      <c r="B36" s="1" t="s">
        <v>36</v>
      </c>
    </row>
    <row r="37" spans="1:2" x14ac:dyDescent="0.3">
      <c r="A37" s="94"/>
      <c r="B37" s="1" t="s">
        <v>1280</v>
      </c>
    </row>
    <row r="38" spans="1:2" x14ac:dyDescent="0.3">
      <c r="A38" s="7"/>
      <c r="B38" s="1" t="s">
        <v>37</v>
      </c>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2AC26-DEDE-491F-A855-C3B1BD3940E2}">
  <sheetPr>
    <tabColor rgb="FF00B050"/>
  </sheetPr>
  <dimension ref="A1:AE15"/>
  <sheetViews>
    <sheetView topLeftCell="A5" zoomScaleNormal="100" workbookViewId="0">
      <selection activeCell="L9" sqref="L9"/>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143</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72" x14ac:dyDescent="0.3">
      <c r="A5" s="9" t="s">
        <v>144</v>
      </c>
      <c r="B5" s="9"/>
      <c r="C5" s="9"/>
      <c r="D5" s="41" t="s">
        <v>924</v>
      </c>
      <c r="E5" s="14" t="s">
        <v>44</v>
      </c>
      <c r="F5" s="17">
        <v>60</v>
      </c>
      <c r="G5" s="14" t="s">
        <v>44</v>
      </c>
      <c r="H5" s="17">
        <v>70</v>
      </c>
      <c r="I5" s="97" t="s">
        <v>1286</v>
      </c>
      <c r="J5" s="97" t="s">
        <v>1458</v>
      </c>
      <c r="K5" s="142"/>
      <c r="L5" s="98"/>
      <c r="M5" s="9" t="s">
        <v>833</v>
      </c>
      <c r="N5" s="9"/>
      <c r="O5" s="9" t="s">
        <v>755</v>
      </c>
      <c r="P5" s="33">
        <f>'Boekhouding 2021'!F26</f>
        <v>6650</v>
      </c>
      <c r="Q5" s="33">
        <f>'Boekhouding 2021'!G26</f>
        <v>5900</v>
      </c>
      <c r="R5" s="33">
        <f>R6+R11</f>
        <v>6650</v>
      </c>
      <c r="S5" s="33">
        <f>S6+S11</f>
        <v>7100</v>
      </c>
      <c r="T5" s="33">
        <f>T6+T11</f>
        <v>6650</v>
      </c>
      <c r="U5" s="33">
        <f>U6+U11</f>
        <v>8300</v>
      </c>
      <c r="V5" s="33">
        <f t="shared" ref="V5:AE5" si="0">V6+V11</f>
        <v>5725</v>
      </c>
      <c r="W5" s="33">
        <f t="shared" si="0"/>
        <v>7750</v>
      </c>
      <c r="X5" s="33">
        <f t="shared" si="0"/>
        <v>7444.9800000000005</v>
      </c>
      <c r="Y5" s="33">
        <f t="shared" si="0"/>
        <v>4977.83</v>
      </c>
      <c r="Z5" s="33">
        <f t="shared" si="0"/>
        <v>5660.11</v>
      </c>
      <c r="AA5" s="33">
        <f t="shared" si="0"/>
        <v>6795.44</v>
      </c>
      <c r="AB5" s="33">
        <f t="shared" si="0"/>
        <v>4041.05</v>
      </c>
      <c r="AC5" s="33">
        <f t="shared" si="0"/>
        <v>9021.2000000000007</v>
      </c>
      <c r="AD5" s="33">
        <f t="shared" si="0"/>
        <v>5012.18</v>
      </c>
      <c r="AE5" s="33">
        <f t="shared" si="0"/>
        <v>8788.48</v>
      </c>
    </row>
    <row r="6" spans="1:31" s="19" customFormat="1" ht="43.2" x14ac:dyDescent="0.3">
      <c r="A6" s="15"/>
      <c r="B6" s="15" t="s">
        <v>145</v>
      </c>
      <c r="C6" s="15"/>
      <c r="D6" s="36" t="s">
        <v>1265</v>
      </c>
      <c r="E6" s="42" t="s">
        <v>834</v>
      </c>
      <c r="F6" s="42" t="s">
        <v>835</v>
      </c>
      <c r="G6" s="42" t="s">
        <v>836</v>
      </c>
      <c r="H6" s="42" t="s">
        <v>837</v>
      </c>
      <c r="I6" s="109">
        <v>813</v>
      </c>
      <c r="J6" s="82">
        <v>740</v>
      </c>
      <c r="K6" s="82">
        <v>745</v>
      </c>
      <c r="L6" s="82"/>
      <c r="M6" s="57" t="s">
        <v>688</v>
      </c>
      <c r="N6" s="15"/>
      <c r="O6" s="15" t="s">
        <v>756</v>
      </c>
      <c r="P6" s="34">
        <f t="shared" ref="P6:U6" si="1">P7+P8+P9+P10</f>
        <v>4725</v>
      </c>
      <c r="Q6" s="34">
        <f t="shared" si="1"/>
        <v>4750</v>
      </c>
      <c r="R6" s="34">
        <f t="shared" si="1"/>
        <v>4725</v>
      </c>
      <c r="S6" s="34">
        <f t="shared" si="1"/>
        <v>5650</v>
      </c>
      <c r="T6" s="34">
        <f t="shared" si="1"/>
        <v>4725</v>
      </c>
      <c r="U6" s="34">
        <f t="shared" si="1"/>
        <v>6550</v>
      </c>
      <c r="V6" s="34">
        <f t="shared" ref="V6:AE6" si="2">V7+V8+V9+V10</f>
        <v>4725</v>
      </c>
      <c r="W6" s="34">
        <f t="shared" si="2"/>
        <v>7000</v>
      </c>
      <c r="X6" s="34">
        <f t="shared" si="2"/>
        <v>5814.76</v>
      </c>
      <c r="Y6" s="34">
        <f t="shared" si="2"/>
        <v>4447.83</v>
      </c>
      <c r="Z6" s="34">
        <f t="shared" si="2"/>
        <v>4100.75</v>
      </c>
      <c r="AA6" s="34">
        <f t="shared" si="2"/>
        <v>6440.44</v>
      </c>
      <c r="AB6" s="34">
        <f t="shared" si="2"/>
        <v>3155.11</v>
      </c>
      <c r="AC6" s="34">
        <f t="shared" si="2"/>
        <v>8456.2000000000007</v>
      </c>
      <c r="AD6" s="34">
        <f t="shared" si="2"/>
        <v>4087.18</v>
      </c>
      <c r="AE6" s="34">
        <f t="shared" si="2"/>
        <v>8148.48</v>
      </c>
    </row>
    <row r="7" spans="1:31" ht="28.8" x14ac:dyDescent="0.3">
      <c r="A7" s="1"/>
      <c r="B7" s="1"/>
      <c r="C7" s="1" t="s">
        <v>146</v>
      </c>
      <c r="D7" s="1" t="s">
        <v>323</v>
      </c>
      <c r="E7" s="14" t="s">
        <v>329</v>
      </c>
      <c r="F7" s="14" t="s">
        <v>329</v>
      </c>
      <c r="G7" s="14" t="s">
        <v>329</v>
      </c>
      <c r="H7" s="14" t="s">
        <v>329</v>
      </c>
      <c r="I7" s="81">
        <v>813</v>
      </c>
      <c r="J7" s="81">
        <v>740</v>
      </c>
      <c r="K7" s="81">
        <v>745</v>
      </c>
      <c r="L7" s="81"/>
      <c r="M7" s="57" t="s">
        <v>688</v>
      </c>
      <c r="N7" s="1" t="s">
        <v>80</v>
      </c>
      <c r="O7" s="1">
        <v>104011</v>
      </c>
      <c r="P7" s="32">
        <f>'Boekhouding 2021'!F27</f>
        <v>4725</v>
      </c>
      <c r="Q7" s="32">
        <f>'Boekhouding 2021'!G27</f>
        <v>4750</v>
      </c>
      <c r="R7" s="32">
        <f>'Boekhouding 2022'!F27</f>
        <v>4725</v>
      </c>
      <c r="S7" s="32">
        <f>'Boekhouding 2022'!G27</f>
        <v>5650</v>
      </c>
      <c r="T7" s="32">
        <f>'Boekhouding 2023'!F28</f>
        <v>4725</v>
      </c>
      <c r="U7" s="32">
        <f>'Boekhouding 2023'!G28</f>
        <v>6550</v>
      </c>
      <c r="V7" s="32">
        <f>'Boekhouding 2024'!F28</f>
        <v>4725</v>
      </c>
      <c r="W7" s="32">
        <f>'Boekhouding 2024'!G28</f>
        <v>7000</v>
      </c>
      <c r="X7" s="32">
        <f>'Boekhouding 2021'!C27</f>
        <v>5814.76</v>
      </c>
      <c r="Y7" s="32">
        <f>'Boekhouding 2021'!D27</f>
        <v>4447.83</v>
      </c>
      <c r="Z7" s="32">
        <f>'Boekhouding 2022'!C27</f>
        <v>4100.75</v>
      </c>
      <c r="AA7" s="32">
        <f>'Boekhouding 2022'!D27</f>
        <v>6440.44</v>
      </c>
      <c r="AB7" s="16">
        <f>'Boekhouding 2023'!C28</f>
        <v>3155.11</v>
      </c>
      <c r="AC7" s="16">
        <f>'Boekhouding 2023'!D28</f>
        <v>8456.2000000000007</v>
      </c>
      <c r="AD7" s="16">
        <f>'Boekhouding 2024'!C28</f>
        <v>4087.18</v>
      </c>
      <c r="AE7" s="16">
        <f>'Boekhouding 2024'!D28</f>
        <v>8148.48</v>
      </c>
    </row>
    <row r="8" spans="1:31" x14ac:dyDescent="0.3">
      <c r="A8" s="1"/>
      <c r="B8" s="1"/>
      <c r="C8" s="1" t="s">
        <v>147</v>
      </c>
      <c r="D8" s="1" t="s">
        <v>324</v>
      </c>
      <c r="E8" s="14" t="s">
        <v>44</v>
      </c>
      <c r="F8" s="14" t="s">
        <v>71</v>
      </c>
      <c r="G8" s="14" t="s">
        <v>44</v>
      </c>
      <c r="H8" s="14" t="s">
        <v>71</v>
      </c>
      <c r="I8" s="96" t="s">
        <v>1286</v>
      </c>
      <c r="J8" s="97" t="s">
        <v>1458</v>
      </c>
      <c r="K8" s="80"/>
      <c r="L8" s="87"/>
      <c r="M8" s="1" t="s">
        <v>331</v>
      </c>
      <c r="N8" s="1" t="s">
        <v>80</v>
      </c>
      <c r="O8" s="1"/>
      <c r="P8" s="32">
        <v>0</v>
      </c>
      <c r="Q8" s="32">
        <v>0</v>
      </c>
      <c r="R8" s="32">
        <v>0</v>
      </c>
      <c r="S8" s="32">
        <v>0</v>
      </c>
      <c r="T8" s="32"/>
      <c r="U8" s="32"/>
      <c r="V8" s="32"/>
      <c r="W8" s="32"/>
      <c r="X8" s="32">
        <v>0</v>
      </c>
      <c r="Y8" s="32">
        <v>0</v>
      </c>
      <c r="Z8" s="32">
        <v>0</v>
      </c>
      <c r="AA8" s="32">
        <v>0</v>
      </c>
      <c r="AB8" s="16"/>
      <c r="AC8" s="16"/>
      <c r="AD8" s="16"/>
      <c r="AE8" s="16"/>
    </row>
    <row r="9" spans="1:31" x14ac:dyDescent="0.3">
      <c r="A9" s="1"/>
      <c r="B9" s="1"/>
      <c r="C9" s="1" t="s">
        <v>148</v>
      </c>
      <c r="D9" s="1" t="s">
        <v>325</v>
      </c>
      <c r="E9" s="14" t="s">
        <v>44</v>
      </c>
      <c r="F9" s="14" t="s">
        <v>330</v>
      </c>
      <c r="G9" s="14" t="s">
        <v>44</v>
      </c>
      <c r="H9" s="14" t="s">
        <v>330</v>
      </c>
      <c r="I9" s="96" t="s">
        <v>1286</v>
      </c>
      <c r="J9" s="97" t="s">
        <v>1458</v>
      </c>
      <c r="K9" s="87"/>
      <c r="L9" s="87"/>
      <c r="M9" s="1" t="s">
        <v>332</v>
      </c>
      <c r="N9" s="1" t="s">
        <v>80</v>
      </c>
      <c r="O9" s="1"/>
      <c r="P9" s="32">
        <v>0</v>
      </c>
      <c r="Q9" s="32">
        <v>0</v>
      </c>
      <c r="R9" s="32">
        <v>0</v>
      </c>
      <c r="S9" s="32">
        <v>0</v>
      </c>
      <c r="T9" s="32"/>
      <c r="U9" s="32"/>
      <c r="V9" s="32"/>
      <c r="W9" s="32"/>
      <c r="X9" s="32">
        <v>0</v>
      </c>
      <c r="Y9" s="32">
        <v>0</v>
      </c>
      <c r="Z9" s="32">
        <v>0</v>
      </c>
      <c r="AA9" s="32">
        <v>0</v>
      </c>
      <c r="AB9" s="16"/>
      <c r="AC9" s="16"/>
      <c r="AD9" s="16"/>
      <c r="AE9" s="16"/>
    </row>
    <row r="10" spans="1:31" x14ac:dyDescent="0.3">
      <c r="A10" s="1"/>
      <c r="B10" s="1"/>
      <c r="C10" s="1" t="s">
        <v>149</v>
      </c>
      <c r="D10" s="1" t="s">
        <v>326</v>
      </c>
      <c r="E10" s="14" t="s">
        <v>44</v>
      </c>
      <c r="F10" s="14" t="s">
        <v>329</v>
      </c>
      <c r="G10" s="14" t="s">
        <v>44</v>
      </c>
      <c r="H10" s="14" t="s">
        <v>329</v>
      </c>
      <c r="I10" s="81" t="s">
        <v>1286</v>
      </c>
      <c r="J10" s="81">
        <v>4</v>
      </c>
      <c r="K10" s="81">
        <v>3</v>
      </c>
      <c r="L10" s="81"/>
      <c r="M10" s="1" t="s">
        <v>333</v>
      </c>
      <c r="N10" s="1" t="s">
        <v>80</v>
      </c>
      <c r="O10" s="1"/>
      <c r="P10" s="32">
        <v>0</v>
      </c>
      <c r="Q10" s="32">
        <v>0</v>
      </c>
      <c r="R10" s="32">
        <v>0</v>
      </c>
      <c r="S10" s="32">
        <v>0</v>
      </c>
      <c r="T10" s="32"/>
      <c r="U10" s="32"/>
      <c r="V10" s="32"/>
      <c r="W10" s="32"/>
      <c r="X10" s="32">
        <v>0</v>
      </c>
      <c r="Y10" s="32">
        <v>0</v>
      </c>
      <c r="Z10" s="32">
        <v>0</v>
      </c>
      <c r="AA10" s="32">
        <v>0</v>
      </c>
      <c r="AB10" s="16"/>
      <c r="AC10" s="16"/>
      <c r="AD10" s="16"/>
      <c r="AE10" s="16"/>
    </row>
    <row r="11" spans="1:31" ht="43.2" x14ac:dyDescent="0.3">
      <c r="A11" s="15"/>
      <c r="B11" s="15" t="s">
        <v>150</v>
      </c>
      <c r="C11" s="15"/>
      <c r="D11" s="36" t="s">
        <v>925</v>
      </c>
      <c r="E11" s="42" t="s">
        <v>835</v>
      </c>
      <c r="F11" s="42" t="s">
        <v>837</v>
      </c>
      <c r="G11" s="42" t="s">
        <v>837</v>
      </c>
      <c r="H11" s="42" t="s">
        <v>838</v>
      </c>
      <c r="I11" s="13">
        <v>43</v>
      </c>
      <c r="J11" s="81">
        <v>15</v>
      </c>
      <c r="K11" s="81">
        <v>15</v>
      </c>
      <c r="L11" s="81"/>
      <c r="M11" s="57" t="s">
        <v>688</v>
      </c>
      <c r="N11" s="15"/>
      <c r="O11" s="15" t="s">
        <v>757</v>
      </c>
      <c r="P11" s="34">
        <f>P12+P13+P14+P15</f>
        <v>1925</v>
      </c>
      <c r="Q11" s="34">
        <f>Q12+Q13+Q14+Q15</f>
        <v>1150</v>
      </c>
      <c r="R11" s="34">
        <f t="shared" ref="R11:AE11" si="3">R12+R13+R14+R15</f>
        <v>1925</v>
      </c>
      <c r="S11" s="34">
        <f>S12+S13+S14+S15</f>
        <v>1450</v>
      </c>
      <c r="T11" s="34">
        <f t="shared" si="3"/>
        <v>1925</v>
      </c>
      <c r="U11" s="34">
        <f t="shared" si="3"/>
        <v>1750</v>
      </c>
      <c r="V11" s="34">
        <f t="shared" si="3"/>
        <v>1000</v>
      </c>
      <c r="W11" s="34">
        <f t="shared" si="3"/>
        <v>750</v>
      </c>
      <c r="X11" s="34">
        <f t="shared" si="3"/>
        <v>1630.22</v>
      </c>
      <c r="Y11" s="34">
        <f t="shared" si="3"/>
        <v>530</v>
      </c>
      <c r="Z11" s="34">
        <f t="shared" si="3"/>
        <v>1559.36</v>
      </c>
      <c r="AA11" s="34">
        <f t="shared" si="3"/>
        <v>355</v>
      </c>
      <c r="AB11" s="34">
        <f t="shared" si="3"/>
        <v>885.94</v>
      </c>
      <c r="AC11" s="34">
        <f t="shared" si="3"/>
        <v>565</v>
      </c>
      <c r="AD11" s="34">
        <f t="shared" si="3"/>
        <v>925</v>
      </c>
      <c r="AE11" s="34">
        <f t="shared" si="3"/>
        <v>640</v>
      </c>
    </row>
    <row r="12" spans="1:31" x14ac:dyDescent="0.3">
      <c r="A12" s="1"/>
      <c r="B12" s="1"/>
      <c r="C12" s="1" t="s">
        <v>151</v>
      </c>
      <c r="D12" s="1" t="s">
        <v>327</v>
      </c>
      <c r="E12" s="14" t="s">
        <v>329</v>
      </c>
      <c r="F12" s="14" t="s">
        <v>329</v>
      </c>
      <c r="G12" s="14" t="s">
        <v>329</v>
      </c>
      <c r="H12" s="14" t="s">
        <v>329</v>
      </c>
      <c r="I12" s="81">
        <v>43</v>
      </c>
      <c r="J12" s="81">
        <v>15</v>
      </c>
      <c r="K12" s="81">
        <v>15</v>
      </c>
      <c r="L12" s="81"/>
      <c r="M12" s="1" t="s">
        <v>688</v>
      </c>
      <c r="N12" s="1" t="s">
        <v>80</v>
      </c>
      <c r="O12" s="1">
        <v>104021</v>
      </c>
      <c r="P12" s="32">
        <f>'Boekhouding 2021'!F28</f>
        <v>1925</v>
      </c>
      <c r="Q12" s="32">
        <f>'Boekhouding 2021'!G28</f>
        <v>1150</v>
      </c>
      <c r="R12" s="32">
        <f>'Boekhouding 2022'!F28</f>
        <v>1925</v>
      </c>
      <c r="S12" s="32">
        <f>'Boekhouding 2022'!G28</f>
        <v>1450</v>
      </c>
      <c r="T12" s="32">
        <f>'Boekhouding 2023'!F29</f>
        <v>1925</v>
      </c>
      <c r="U12" s="32">
        <f>'Boekhouding 2023'!G29</f>
        <v>1750</v>
      </c>
      <c r="V12" s="32">
        <f>'Boekhouding 2024'!F29</f>
        <v>1000</v>
      </c>
      <c r="W12" s="32">
        <f>'Boekhouding 2024'!G29</f>
        <v>750</v>
      </c>
      <c r="X12" s="32">
        <f>'Boekhouding 2021'!C28</f>
        <v>1630.22</v>
      </c>
      <c r="Y12" s="32">
        <f>'Boekhouding 2021'!D28</f>
        <v>530</v>
      </c>
      <c r="Z12" s="32">
        <f>'Boekhouding 2022'!C28</f>
        <v>1559.36</v>
      </c>
      <c r="AA12" s="32">
        <f>'Boekhouding 2022'!D28</f>
        <v>355</v>
      </c>
      <c r="AB12" s="16">
        <f>'Boekhouding 2023'!C29</f>
        <v>885.94</v>
      </c>
      <c r="AC12" s="16">
        <f>'Boekhouding 2023'!D29</f>
        <v>565</v>
      </c>
      <c r="AD12" s="16">
        <f>'Boekhouding 2024'!C29</f>
        <v>925</v>
      </c>
      <c r="AE12" s="16">
        <f>'Boekhouding 2024'!D29</f>
        <v>640</v>
      </c>
    </row>
    <row r="13" spans="1:31" x14ac:dyDescent="0.3">
      <c r="A13" s="1"/>
      <c r="B13" s="1"/>
      <c r="C13" s="1" t="s">
        <v>152</v>
      </c>
      <c r="D13" s="1" t="s">
        <v>328</v>
      </c>
      <c r="E13" s="14" t="s">
        <v>44</v>
      </c>
      <c r="F13" s="14" t="s">
        <v>71</v>
      </c>
      <c r="G13" s="14" t="s">
        <v>44</v>
      </c>
      <c r="H13" s="14" t="s">
        <v>71</v>
      </c>
      <c r="I13" s="96" t="s">
        <v>1286</v>
      </c>
      <c r="J13" s="97" t="s">
        <v>1458</v>
      </c>
      <c r="K13" s="80"/>
      <c r="L13" s="87"/>
      <c r="M13" s="1" t="s">
        <v>331</v>
      </c>
      <c r="N13" s="1" t="s">
        <v>80</v>
      </c>
      <c r="O13" s="1"/>
      <c r="P13" s="32">
        <v>0</v>
      </c>
      <c r="Q13" s="32">
        <v>0</v>
      </c>
      <c r="R13" s="32">
        <v>0</v>
      </c>
      <c r="S13" s="32">
        <v>0</v>
      </c>
      <c r="T13" s="32"/>
      <c r="U13" s="32"/>
      <c r="V13" s="32"/>
      <c r="W13" s="32"/>
      <c r="X13" s="32">
        <v>0</v>
      </c>
      <c r="Y13" s="32">
        <v>0</v>
      </c>
      <c r="Z13" s="32">
        <v>0</v>
      </c>
      <c r="AA13" s="32">
        <v>0</v>
      </c>
      <c r="AB13" s="16"/>
      <c r="AC13" s="16"/>
      <c r="AD13" s="16"/>
      <c r="AE13" s="16"/>
    </row>
    <row r="14" spans="1:31" x14ac:dyDescent="0.3">
      <c r="A14" s="1"/>
      <c r="B14" s="1"/>
      <c r="C14" s="1" t="s">
        <v>153</v>
      </c>
      <c r="D14" s="1" t="s">
        <v>325</v>
      </c>
      <c r="E14" s="14" t="s">
        <v>44</v>
      </c>
      <c r="F14" s="14" t="s">
        <v>330</v>
      </c>
      <c r="G14" s="14" t="s">
        <v>44</v>
      </c>
      <c r="H14" s="14" t="s">
        <v>330</v>
      </c>
      <c r="I14" s="96" t="s">
        <v>1286</v>
      </c>
      <c r="J14" s="97" t="s">
        <v>1458</v>
      </c>
      <c r="K14" s="170"/>
      <c r="L14" s="87"/>
      <c r="M14" s="1" t="s">
        <v>332</v>
      </c>
      <c r="N14" s="1" t="s">
        <v>80</v>
      </c>
      <c r="O14" s="1"/>
      <c r="P14" s="32">
        <v>0</v>
      </c>
      <c r="Q14" s="32">
        <v>0</v>
      </c>
      <c r="R14" s="32">
        <v>0</v>
      </c>
      <c r="S14" s="32">
        <v>0</v>
      </c>
      <c r="T14" s="32"/>
      <c r="U14" s="32"/>
      <c r="V14" s="32"/>
      <c r="W14" s="32"/>
      <c r="X14" s="32">
        <v>0</v>
      </c>
      <c r="Y14" s="32">
        <v>0</v>
      </c>
      <c r="Z14" s="32">
        <v>0</v>
      </c>
      <c r="AA14" s="32">
        <v>0</v>
      </c>
      <c r="AB14" s="16"/>
      <c r="AC14" s="16"/>
      <c r="AD14" s="16"/>
      <c r="AE14" s="16"/>
    </row>
    <row r="15" spans="1:31" x14ac:dyDescent="0.3">
      <c r="A15" s="1"/>
      <c r="B15" s="1"/>
      <c r="C15" s="1" t="s">
        <v>154</v>
      </c>
      <c r="D15" s="1" t="s">
        <v>326</v>
      </c>
      <c r="E15" s="14" t="s">
        <v>44</v>
      </c>
      <c r="F15" s="14" t="s">
        <v>329</v>
      </c>
      <c r="G15" s="14" t="s">
        <v>44</v>
      </c>
      <c r="H15" s="14" t="s">
        <v>329</v>
      </c>
      <c r="I15" s="81" t="s">
        <v>1286</v>
      </c>
      <c r="J15" s="81">
        <v>2</v>
      </c>
      <c r="K15" s="81">
        <v>2</v>
      </c>
      <c r="L15" s="81"/>
      <c r="M15" s="1" t="s">
        <v>333</v>
      </c>
      <c r="N15" s="1" t="s">
        <v>80</v>
      </c>
      <c r="O15" s="1"/>
      <c r="P15" s="32">
        <v>0</v>
      </c>
      <c r="Q15" s="32">
        <v>0</v>
      </c>
      <c r="R15" s="32">
        <v>0</v>
      </c>
      <c r="S15" s="32">
        <v>0</v>
      </c>
      <c r="T15" s="32"/>
      <c r="U15" s="32"/>
      <c r="V15" s="32"/>
      <c r="W15" s="32"/>
      <c r="X15" s="32">
        <v>0</v>
      </c>
      <c r="Y15" s="32">
        <v>0</v>
      </c>
      <c r="Z15" s="32">
        <v>0</v>
      </c>
      <c r="AA15" s="32">
        <v>0</v>
      </c>
      <c r="AB15" s="16"/>
      <c r="AC15" s="16"/>
      <c r="AD15" s="16"/>
      <c r="AE15" s="16"/>
    </row>
  </sheetData>
  <mergeCells count="7">
    <mergeCell ref="X3:AE3"/>
    <mergeCell ref="A1:N1"/>
    <mergeCell ref="A2:F2"/>
    <mergeCell ref="G2:N2"/>
    <mergeCell ref="E3:H3"/>
    <mergeCell ref="I3:L3"/>
    <mergeCell ref="P3:W3"/>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BF70-4CAC-4B97-BA23-D185D853232F}">
  <sheetPr>
    <tabColor rgb="FF00B050"/>
  </sheetPr>
  <dimension ref="A1:AE18"/>
  <sheetViews>
    <sheetView topLeftCell="A4" workbookViewId="0">
      <selection activeCell="L18" sqref="L18"/>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9" width="5.5546875" style="11" hidden="1" customWidth="1"/>
    <col min="10" max="10" width="6.88671875" style="11" hidden="1" customWidth="1"/>
    <col min="11" max="11" width="5.5546875" style="11" hidden="1" customWidth="1"/>
    <col min="12" max="12" width="6.88671875" style="11" bestFit="1" customWidth="1"/>
    <col min="13" max="13" width="34.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15</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72" x14ac:dyDescent="0.3">
      <c r="A5" s="9" t="s">
        <v>101</v>
      </c>
      <c r="B5" s="9"/>
      <c r="C5" s="9"/>
      <c r="D5" s="41" t="s">
        <v>926</v>
      </c>
      <c r="E5" s="31">
        <v>60</v>
      </c>
      <c r="F5" s="31">
        <v>65</v>
      </c>
      <c r="G5" s="31">
        <v>70</v>
      </c>
      <c r="H5" s="31">
        <v>75</v>
      </c>
      <c r="I5" s="110">
        <v>0.89100000000000001</v>
      </c>
      <c r="J5" s="147">
        <v>0.81930000000000003</v>
      </c>
      <c r="K5" s="142" t="s">
        <v>1286</v>
      </c>
      <c r="L5" s="98"/>
      <c r="M5" s="41" t="s">
        <v>1213</v>
      </c>
      <c r="N5" s="9"/>
      <c r="O5" s="9" t="s">
        <v>758</v>
      </c>
      <c r="P5" s="28">
        <f>'Boekhouding 2021'!F29</f>
        <v>17395</v>
      </c>
      <c r="Q5" s="28">
        <f>'Boekhouding 2021'!G29</f>
        <v>900</v>
      </c>
      <c r="R5" s="28">
        <f>R6+R11+R16</f>
        <v>17395</v>
      </c>
      <c r="S5" s="28">
        <f>S6+S11+S16</f>
        <v>900</v>
      </c>
      <c r="T5" s="28">
        <f>T6+T11+T16</f>
        <v>16355</v>
      </c>
      <c r="U5" s="28">
        <f t="shared" ref="U5:AE5" si="0">U6+U11+U16</f>
        <v>900</v>
      </c>
      <c r="V5" s="28">
        <f t="shared" si="0"/>
        <v>16475</v>
      </c>
      <c r="W5" s="28">
        <f t="shared" si="0"/>
        <v>900</v>
      </c>
      <c r="X5" s="28">
        <f t="shared" si="0"/>
        <v>4200.75</v>
      </c>
      <c r="Y5" s="28">
        <f t="shared" si="0"/>
        <v>10</v>
      </c>
      <c r="Z5" s="28">
        <f t="shared" si="0"/>
        <v>14678.960000000001</v>
      </c>
      <c r="AA5" s="28">
        <f t="shared" si="0"/>
        <v>1728</v>
      </c>
      <c r="AB5" s="28">
        <f t="shared" si="0"/>
        <v>15701.580000000002</v>
      </c>
      <c r="AC5" s="28">
        <f t="shared" si="0"/>
        <v>968</v>
      </c>
      <c r="AD5" s="28">
        <f t="shared" si="0"/>
        <v>17781.560000000001</v>
      </c>
      <c r="AE5" s="28">
        <f t="shared" si="0"/>
        <v>2226</v>
      </c>
    </row>
    <row r="6" spans="1:31" s="19" customFormat="1" ht="28.8" x14ac:dyDescent="0.3">
      <c r="A6" s="15"/>
      <c r="B6" s="15" t="s">
        <v>102</v>
      </c>
      <c r="C6" s="15"/>
      <c r="D6" s="36" t="s">
        <v>927</v>
      </c>
      <c r="E6" s="17">
        <v>4</v>
      </c>
      <c r="F6" s="17">
        <v>4</v>
      </c>
      <c r="G6" s="17">
        <v>4</v>
      </c>
      <c r="H6" s="17">
        <v>4</v>
      </c>
      <c r="I6" s="82">
        <v>1</v>
      </c>
      <c r="J6" s="82">
        <v>4</v>
      </c>
      <c r="K6" s="82">
        <v>4</v>
      </c>
      <c r="L6" s="82">
        <v>4</v>
      </c>
      <c r="M6" s="1" t="s">
        <v>840</v>
      </c>
      <c r="N6" s="1"/>
      <c r="O6" s="15" t="s">
        <v>759</v>
      </c>
      <c r="P6" s="29">
        <f>P7+P8+P9+P10</f>
        <v>17195</v>
      </c>
      <c r="Q6" s="29">
        <f>Q7+Q8+Q9+Q10</f>
        <v>900</v>
      </c>
      <c r="R6" s="29">
        <f>R7+R8+R9+R10</f>
        <v>17195</v>
      </c>
      <c r="S6" s="29">
        <f>S7+S8+S9+S10</f>
        <v>900</v>
      </c>
      <c r="T6" s="29">
        <f>T7+T8+T9+T10</f>
        <v>16195</v>
      </c>
      <c r="U6" s="29">
        <f t="shared" ref="U6:AE6" si="1">U7+U8+U9+U10</f>
        <v>900</v>
      </c>
      <c r="V6" s="29">
        <f t="shared" si="1"/>
        <v>16475</v>
      </c>
      <c r="W6" s="29">
        <f t="shared" si="1"/>
        <v>900</v>
      </c>
      <c r="X6" s="29">
        <f t="shared" si="1"/>
        <v>4158.75</v>
      </c>
      <c r="Y6" s="29">
        <f t="shared" si="1"/>
        <v>10</v>
      </c>
      <c r="Z6" s="29">
        <f t="shared" si="1"/>
        <v>14678.960000000001</v>
      </c>
      <c r="AA6" s="29">
        <f t="shared" si="1"/>
        <v>1728</v>
      </c>
      <c r="AB6" s="29">
        <f t="shared" si="1"/>
        <v>15701.580000000002</v>
      </c>
      <c r="AC6" s="29">
        <f t="shared" si="1"/>
        <v>968</v>
      </c>
      <c r="AD6" s="29">
        <f t="shared" si="1"/>
        <v>17781.560000000001</v>
      </c>
      <c r="AE6" s="29">
        <f t="shared" si="1"/>
        <v>2226</v>
      </c>
    </row>
    <row r="7" spans="1:31" x14ac:dyDescent="0.3">
      <c r="A7" s="1"/>
      <c r="B7" s="1"/>
      <c r="C7" s="1" t="s">
        <v>103</v>
      </c>
      <c r="D7" s="1" t="s">
        <v>67</v>
      </c>
      <c r="E7" s="14" t="s">
        <v>69</v>
      </c>
      <c r="F7" s="14" t="s">
        <v>69</v>
      </c>
      <c r="G7" s="14" t="s">
        <v>69</v>
      </c>
      <c r="H7" s="14" t="s">
        <v>69</v>
      </c>
      <c r="I7" s="79"/>
      <c r="J7" s="105">
        <v>0.69199999999999995</v>
      </c>
      <c r="K7" s="87" t="s">
        <v>1286</v>
      </c>
      <c r="L7" s="105">
        <v>0.77800000000000002</v>
      </c>
      <c r="M7" s="1" t="s">
        <v>115</v>
      </c>
      <c r="N7" s="1" t="s">
        <v>80</v>
      </c>
      <c r="O7" s="1">
        <v>105011</v>
      </c>
      <c r="P7" s="16">
        <f>'Boekhouding 2021'!F30</f>
        <v>6170</v>
      </c>
      <c r="Q7" s="16">
        <f>'Boekhouding 2021'!G30</f>
        <v>900</v>
      </c>
      <c r="R7" s="16">
        <f>'Boekhouding 2022'!F30</f>
        <v>6170</v>
      </c>
      <c r="S7" s="16">
        <f>'Boekhouding 2022'!G30</f>
        <v>900</v>
      </c>
      <c r="T7" s="16">
        <f>'Boekhouding 2023'!F31</f>
        <v>6170</v>
      </c>
      <c r="U7" s="16">
        <f>'Boekhouding 2023'!G31</f>
        <v>900</v>
      </c>
      <c r="V7" s="16">
        <f>'Boekhouding 2024'!F31</f>
        <v>6500</v>
      </c>
      <c r="W7" s="16">
        <f>'Boekhouding 2024'!G31</f>
        <v>900</v>
      </c>
      <c r="X7" s="16">
        <f>'Boekhouding 2021'!C30</f>
        <v>0</v>
      </c>
      <c r="Y7" s="16">
        <f>'Boekhouding 2021'!D30</f>
        <v>0</v>
      </c>
      <c r="Z7" s="16">
        <f>'Boekhouding 2022'!C30</f>
        <v>5351.96</v>
      </c>
      <c r="AA7" s="16">
        <f>'Boekhouding 2022'!D30</f>
        <v>910</v>
      </c>
      <c r="AB7" s="152">
        <f>'Boekhouding 2023'!C31</f>
        <v>6525.09</v>
      </c>
      <c r="AC7" s="152">
        <f>'Boekhouding 2023'!D31</f>
        <v>948</v>
      </c>
      <c r="AD7" s="152">
        <f>'Boekhouding 2024'!C31</f>
        <v>6345.96</v>
      </c>
      <c r="AE7" s="152">
        <f>'Boekhouding 2024'!D31</f>
        <v>1089</v>
      </c>
    </row>
    <row r="8" spans="1:31" x14ac:dyDescent="0.3">
      <c r="A8" s="1"/>
      <c r="B8" s="1"/>
      <c r="C8" s="1" t="s">
        <v>104</v>
      </c>
      <c r="D8" s="1" t="s">
        <v>66</v>
      </c>
      <c r="E8" s="14" t="s">
        <v>70</v>
      </c>
      <c r="F8" s="14" t="s">
        <v>70</v>
      </c>
      <c r="G8" s="14" t="s">
        <v>70</v>
      </c>
      <c r="H8" s="14" t="s">
        <v>79</v>
      </c>
      <c r="I8" s="79"/>
      <c r="J8" s="130">
        <v>0.875</v>
      </c>
      <c r="K8" s="87" t="s">
        <v>1286</v>
      </c>
      <c r="L8" s="81"/>
      <c r="M8" s="1" t="s">
        <v>115</v>
      </c>
      <c r="N8" s="1" t="s">
        <v>80</v>
      </c>
      <c r="O8" s="1">
        <v>105012</v>
      </c>
      <c r="P8" s="16">
        <f>'Boekhouding 2021'!F31</f>
        <v>2850</v>
      </c>
      <c r="Q8" s="16">
        <f>'Boekhouding 2021'!G31</f>
        <v>0</v>
      </c>
      <c r="R8" s="16">
        <f>'Boekhouding 2022'!F31</f>
        <v>2850</v>
      </c>
      <c r="S8" s="16">
        <f>'Boekhouding 2022'!G31</f>
        <v>0</v>
      </c>
      <c r="T8" s="16">
        <f>'Boekhouding 2023'!F32</f>
        <v>2850</v>
      </c>
      <c r="U8" s="16">
        <f>'Boekhouding 2023'!G32</f>
        <v>0</v>
      </c>
      <c r="V8" s="16">
        <f>'Boekhouding 2024'!F32</f>
        <v>3500</v>
      </c>
      <c r="W8" s="16">
        <f>'Boekhouding 2024'!G32</f>
        <v>0</v>
      </c>
      <c r="X8" s="16">
        <f>'Boekhouding 2021'!C31</f>
        <v>249.88</v>
      </c>
      <c r="Y8" s="16">
        <f>'Boekhouding 2021'!D31</f>
        <v>0</v>
      </c>
      <c r="Z8" s="16">
        <f>'Boekhouding 2022'!C31</f>
        <v>2491.73</v>
      </c>
      <c r="AA8" s="16">
        <f>'Boekhouding 2022'!D31</f>
        <v>175</v>
      </c>
      <c r="AB8" s="152">
        <f>'Boekhouding 2023'!C32</f>
        <v>3606.09</v>
      </c>
      <c r="AC8" s="152">
        <f>'Boekhouding 2023'!D32</f>
        <v>10</v>
      </c>
      <c r="AD8" s="152">
        <f>'Boekhouding 2024'!C32</f>
        <v>5775.39</v>
      </c>
      <c r="AE8" s="152">
        <f>'Boekhouding 2024'!D32</f>
        <v>513</v>
      </c>
    </row>
    <row r="9" spans="1:31" x14ac:dyDescent="0.3">
      <c r="A9" s="1"/>
      <c r="B9" s="1"/>
      <c r="C9" s="1" t="s">
        <v>105</v>
      </c>
      <c r="D9" s="1" t="s">
        <v>65</v>
      </c>
      <c r="E9" s="14" t="s">
        <v>71</v>
      </c>
      <c r="F9" s="14" t="s">
        <v>71</v>
      </c>
      <c r="G9" s="14" t="s">
        <v>71</v>
      </c>
      <c r="H9" s="14" t="s">
        <v>71</v>
      </c>
      <c r="I9" s="79"/>
      <c r="J9" s="81" t="s">
        <v>1354</v>
      </c>
      <c r="K9" s="87" t="s">
        <v>1286</v>
      </c>
      <c r="L9" s="81"/>
      <c r="M9" s="1" t="s">
        <v>115</v>
      </c>
      <c r="N9" s="1" t="s">
        <v>80</v>
      </c>
      <c r="O9" s="1">
        <v>105013</v>
      </c>
      <c r="P9" s="16">
        <f>'Boekhouding 2021'!F32</f>
        <v>2700</v>
      </c>
      <c r="Q9" s="16">
        <f>'Boekhouding 2021'!G32</f>
        <v>0</v>
      </c>
      <c r="R9" s="16">
        <f>'Boekhouding 2022'!F32</f>
        <v>2700</v>
      </c>
      <c r="S9" s="16">
        <f>'Boekhouding 2022'!G32</f>
        <v>0</v>
      </c>
      <c r="T9" s="16">
        <f>'Boekhouding 2023'!F33</f>
        <v>2700</v>
      </c>
      <c r="U9" s="16">
        <f>'Boekhouding 2023'!G33</f>
        <v>0</v>
      </c>
      <c r="V9" s="16">
        <f>'Boekhouding 2024'!F33</f>
        <v>2000</v>
      </c>
      <c r="W9" s="16">
        <f>'Boekhouding 2024'!G33</f>
        <v>0</v>
      </c>
      <c r="X9" s="16">
        <f>'Boekhouding 2021'!C32</f>
        <v>0</v>
      </c>
      <c r="Y9" s="16">
        <f>'Boekhouding 2021'!D32</f>
        <v>0</v>
      </c>
      <c r="Z9" s="16">
        <f>'Boekhouding 2022'!C32</f>
        <v>1454.76</v>
      </c>
      <c r="AA9" s="16">
        <f>'Boekhouding 2022'!D32</f>
        <v>440</v>
      </c>
      <c r="AB9" s="152">
        <f>'Boekhouding 2023'!C33</f>
        <v>1582.03</v>
      </c>
      <c r="AC9" s="152">
        <f>'Boekhouding 2023'!D33</f>
        <v>10</v>
      </c>
      <c r="AD9" s="152">
        <f>'Boekhouding 2024'!C33</f>
        <v>2983.71</v>
      </c>
      <c r="AE9" s="152">
        <f>'Boekhouding 2024'!D33</f>
        <v>0</v>
      </c>
    </row>
    <row r="10" spans="1:31" x14ac:dyDescent="0.3">
      <c r="A10" s="1"/>
      <c r="B10" s="1"/>
      <c r="C10" s="1" t="s">
        <v>106</v>
      </c>
      <c r="D10" s="1" t="s">
        <v>68</v>
      </c>
      <c r="E10" s="14" t="s">
        <v>72</v>
      </c>
      <c r="F10" s="14" t="s">
        <v>72</v>
      </c>
      <c r="G10" s="14" t="s">
        <v>72</v>
      </c>
      <c r="H10" s="14" t="s">
        <v>72</v>
      </c>
      <c r="I10" s="105">
        <v>0.89100000000000001</v>
      </c>
      <c r="J10" s="105">
        <v>0.89100000000000001</v>
      </c>
      <c r="K10" s="87" t="s">
        <v>1286</v>
      </c>
      <c r="L10" s="81"/>
      <c r="M10" s="1" t="s">
        <v>115</v>
      </c>
      <c r="N10" s="1" t="s">
        <v>80</v>
      </c>
      <c r="O10" s="1">
        <v>105014</v>
      </c>
      <c r="P10" s="16">
        <f>'Boekhouding 2021'!F33</f>
        <v>5475</v>
      </c>
      <c r="Q10" s="16">
        <f>'Boekhouding 2021'!G33</f>
        <v>0</v>
      </c>
      <c r="R10" s="16">
        <f>'Boekhouding 2022'!F33</f>
        <v>5475</v>
      </c>
      <c r="S10" s="16">
        <f>'Boekhouding 2022'!G33</f>
        <v>0</v>
      </c>
      <c r="T10" s="16">
        <f>'Boekhouding 2023'!F34</f>
        <v>4475</v>
      </c>
      <c r="U10" s="16">
        <f>'Boekhouding 2023'!G34</f>
        <v>0</v>
      </c>
      <c r="V10" s="16">
        <f>'Boekhouding 2024'!F34</f>
        <v>4475</v>
      </c>
      <c r="W10" s="16">
        <f>'Boekhouding 2024'!G34</f>
        <v>0</v>
      </c>
      <c r="X10" s="16">
        <f>'Boekhouding 2021'!C33</f>
        <v>3908.87</v>
      </c>
      <c r="Y10" s="16">
        <f>'Boekhouding 2021'!D33</f>
        <v>10</v>
      </c>
      <c r="Z10" s="16">
        <f>'Boekhouding 2022'!C33</f>
        <v>5380.51</v>
      </c>
      <c r="AA10" s="16">
        <f>'Boekhouding 2022'!D33</f>
        <v>203</v>
      </c>
      <c r="AB10" s="152">
        <f>'Boekhouding 2023'!C34</f>
        <v>3988.37</v>
      </c>
      <c r="AC10" s="152">
        <f>'Boekhouding 2023'!D34</f>
        <v>0</v>
      </c>
      <c r="AD10" s="152">
        <f>'Boekhouding 2024'!C34</f>
        <v>2676.5</v>
      </c>
      <c r="AE10" s="152">
        <f>'Boekhouding 2024'!D34</f>
        <v>624</v>
      </c>
    </row>
    <row r="11" spans="1:31" ht="28.8" x14ac:dyDescent="0.3">
      <c r="A11" s="15"/>
      <c r="B11" s="15" t="s">
        <v>107</v>
      </c>
      <c r="C11" s="15"/>
      <c r="D11" s="36" t="s">
        <v>928</v>
      </c>
      <c r="E11" s="17">
        <v>4</v>
      </c>
      <c r="F11" s="17">
        <v>4</v>
      </c>
      <c r="G11" s="17">
        <v>4</v>
      </c>
      <c r="H11" s="17">
        <v>4</v>
      </c>
      <c r="I11" s="81">
        <v>4</v>
      </c>
      <c r="J11" s="81">
        <v>4</v>
      </c>
      <c r="K11" s="81">
        <v>4</v>
      </c>
      <c r="L11" s="81"/>
      <c r="M11" s="1" t="s">
        <v>82</v>
      </c>
      <c r="N11" s="1"/>
      <c r="O11" s="15" t="s">
        <v>760</v>
      </c>
      <c r="P11" s="29">
        <f>P12+P13+P14+P15</f>
        <v>100</v>
      </c>
      <c r="Q11" s="29">
        <f>Q12+Q13+Q14+Q15</f>
        <v>0</v>
      </c>
      <c r="R11" s="29">
        <f>R12+R13+R14+R15</f>
        <v>100</v>
      </c>
      <c r="S11" s="29">
        <f>S12+S13+S14+S15</f>
        <v>0</v>
      </c>
      <c r="T11" s="29">
        <f>T12+T13+T14+T15</f>
        <v>160</v>
      </c>
      <c r="U11" s="29">
        <f t="shared" ref="U11:AE11" si="2">U12+U13+U14+U15</f>
        <v>0</v>
      </c>
      <c r="V11" s="29">
        <f t="shared" si="2"/>
        <v>0</v>
      </c>
      <c r="W11" s="29">
        <f t="shared" si="2"/>
        <v>0</v>
      </c>
      <c r="X11" s="29">
        <f t="shared" si="2"/>
        <v>42</v>
      </c>
      <c r="Y11" s="29">
        <f t="shared" si="2"/>
        <v>0</v>
      </c>
      <c r="Z11" s="29">
        <f t="shared" si="2"/>
        <v>0</v>
      </c>
      <c r="AA11" s="29">
        <f t="shared" si="2"/>
        <v>0</v>
      </c>
      <c r="AB11" s="29">
        <f t="shared" si="2"/>
        <v>0</v>
      </c>
      <c r="AC11" s="29">
        <f t="shared" si="2"/>
        <v>0</v>
      </c>
      <c r="AD11" s="29">
        <f t="shared" si="2"/>
        <v>0</v>
      </c>
      <c r="AE11" s="29">
        <f t="shared" si="2"/>
        <v>0</v>
      </c>
    </row>
    <row r="12" spans="1:31" x14ac:dyDescent="0.3">
      <c r="A12" s="1"/>
      <c r="B12" s="1"/>
      <c r="C12" s="1" t="s">
        <v>109</v>
      </c>
      <c r="D12" s="1" t="s">
        <v>73</v>
      </c>
      <c r="E12" s="14" t="s">
        <v>77</v>
      </c>
      <c r="F12" s="14" t="s">
        <v>77</v>
      </c>
      <c r="G12" s="14" t="s">
        <v>77</v>
      </c>
      <c r="H12" s="14" t="s">
        <v>77</v>
      </c>
      <c r="I12" s="81">
        <v>0</v>
      </c>
      <c r="J12" s="81">
        <v>0</v>
      </c>
      <c r="K12" s="81">
        <v>0</v>
      </c>
      <c r="L12" s="81">
        <v>2</v>
      </c>
      <c r="M12" s="1" t="s">
        <v>116</v>
      </c>
      <c r="N12" s="1" t="s">
        <v>80</v>
      </c>
      <c r="O12" s="1">
        <v>105021</v>
      </c>
      <c r="P12" s="16">
        <f>'Boekhouding 2021'!F34</f>
        <v>25</v>
      </c>
      <c r="Q12" s="16">
        <f>'Boekhouding 2021'!G34</f>
        <v>0</v>
      </c>
      <c r="R12" s="16">
        <f>'Boekhouding 2022'!F34</f>
        <v>25</v>
      </c>
      <c r="S12" s="16">
        <f>'Boekhouding 2022'!G34</f>
        <v>0</v>
      </c>
      <c r="T12" s="16">
        <f>'Boekhouding 2023'!F35</f>
        <v>40</v>
      </c>
      <c r="U12" s="16">
        <f>'Boekhouding 2023'!G35</f>
        <v>0</v>
      </c>
      <c r="V12" s="16">
        <f>'Boekhouding 2024'!F35</f>
        <v>0</v>
      </c>
      <c r="W12" s="16">
        <f>'Boekhouding 2024'!G35</f>
        <v>0</v>
      </c>
      <c r="X12" s="16">
        <f>'Boekhouding 2021'!C34</f>
        <v>10.5</v>
      </c>
      <c r="Y12" s="16">
        <f>'Boekhouding 2021'!D34</f>
        <v>0</v>
      </c>
      <c r="Z12" s="16">
        <f>'Boekhouding 2022'!C34</f>
        <v>0</v>
      </c>
      <c r="AA12" s="16">
        <f>'Boekhouding 2022'!D34</f>
        <v>0</v>
      </c>
      <c r="AB12" s="152">
        <f>'Boekhouding 2023'!C35</f>
        <v>0</v>
      </c>
      <c r="AC12" s="152">
        <f>'Boekhouding 2023'!D35</f>
        <v>0</v>
      </c>
      <c r="AD12" s="152">
        <f>'Boekhouding 2024'!C35</f>
        <v>0</v>
      </c>
      <c r="AE12" s="152">
        <f>'Boekhouding 2024'!D35</f>
        <v>0</v>
      </c>
    </row>
    <row r="13" spans="1:31" x14ac:dyDescent="0.3">
      <c r="A13" s="1"/>
      <c r="B13" s="1"/>
      <c r="C13" s="1" t="s">
        <v>110</v>
      </c>
      <c r="D13" s="1" t="s">
        <v>74</v>
      </c>
      <c r="E13" s="14" t="s">
        <v>71</v>
      </c>
      <c r="F13" s="14" t="s">
        <v>71</v>
      </c>
      <c r="G13" s="14" t="s">
        <v>71</v>
      </c>
      <c r="H13" s="14" t="s">
        <v>71</v>
      </c>
      <c r="I13" s="81">
        <v>0</v>
      </c>
      <c r="J13" s="81">
        <v>0</v>
      </c>
      <c r="K13" s="81">
        <v>2</v>
      </c>
      <c r="L13" s="81"/>
      <c r="M13" s="1" t="s">
        <v>116</v>
      </c>
      <c r="N13" s="1" t="s">
        <v>80</v>
      </c>
      <c r="O13" s="1">
        <v>105022</v>
      </c>
      <c r="P13" s="16">
        <f>'Boekhouding 2021'!F35</f>
        <v>25</v>
      </c>
      <c r="Q13" s="16">
        <f>'Boekhouding 2021'!G35</f>
        <v>0</v>
      </c>
      <c r="R13" s="16">
        <f>'Boekhouding 2022'!F35</f>
        <v>25</v>
      </c>
      <c r="S13" s="16">
        <f>'Boekhouding 2022'!G35</f>
        <v>0</v>
      </c>
      <c r="T13" s="16">
        <f>'Boekhouding 2023'!F36</f>
        <v>40</v>
      </c>
      <c r="U13" s="16">
        <f>'Boekhouding 2023'!G36</f>
        <v>0</v>
      </c>
      <c r="V13" s="16">
        <f>'Boekhouding 2024'!F36</f>
        <v>0</v>
      </c>
      <c r="W13" s="16">
        <f>'Boekhouding 2024'!G36</f>
        <v>0</v>
      </c>
      <c r="X13" s="16">
        <f>'Boekhouding 2021'!C35</f>
        <v>10.5</v>
      </c>
      <c r="Y13" s="16">
        <f>'Boekhouding 2021'!D35</f>
        <v>0</v>
      </c>
      <c r="Z13" s="16">
        <f>'Boekhouding 2022'!C35</f>
        <v>0</v>
      </c>
      <c r="AA13" s="16">
        <f>'Boekhouding 2022'!D35</f>
        <v>0</v>
      </c>
      <c r="AB13" s="152">
        <f>'Boekhouding 2023'!C36</f>
        <v>0</v>
      </c>
      <c r="AC13" s="152">
        <f>'Boekhouding 2023'!D36</f>
        <v>0</v>
      </c>
      <c r="AD13" s="152">
        <f>'Boekhouding 2024'!C36</f>
        <v>0</v>
      </c>
      <c r="AE13" s="152">
        <f>'Boekhouding 2024'!D36</f>
        <v>0</v>
      </c>
    </row>
    <row r="14" spans="1:31" x14ac:dyDescent="0.3">
      <c r="A14" s="1"/>
      <c r="B14" s="1"/>
      <c r="C14" s="1" t="s">
        <v>111</v>
      </c>
      <c r="D14" s="1" t="s">
        <v>75</v>
      </c>
      <c r="E14" s="14" t="s">
        <v>78</v>
      </c>
      <c r="F14" s="14" t="s">
        <v>78</v>
      </c>
      <c r="G14" s="14" t="s">
        <v>78</v>
      </c>
      <c r="H14" s="14" t="s">
        <v>78</v>
      </c>
      <c r="I14" s="81">
        <v>0</v>
      </c>
      <c r="J14" s="81">
        <v>1</v>
      </c>
      <c r="K14" s="81">
        <v>1</v>
      </c>
      <c r="L14" s="81"/>
      <c r="M14" s="1" t="s">
        <v>116</v>
      </c>
      <c r="N14" s="1" t="s">
        <v>80</v>
      </c>
      <c r="O14" s="1">
        <v>105023</v>
      </c>
      <c r="P14" s="16">
        <f>'Boekhouding 2021'!F36</f>
        <v>25</v>
      </c>
      <c r="Q14" s="16">
        <f>'Boekhouding 2021'!G36</f>
        <v>0</v>
      </c>
      <c r="R14" s="16">
        <f>'Boekhouding 2022'!F36</f>
        <v>25</v>
      </c>
      <c r="S14" s="16">
        <f>'Boekhouding 2022'!G36</f>
        <v>0</v>
      </c>
      <c r="T14" s="16">
        <f>'Boekhouding 2023'!F37</f>
        <v>40</v>
      </c>
      <c r="U14" s="16">
        <f>'Boekhouding 2023'!G37</f>
        <v>0</v>
      </c>
      <c r="V14" s="16">
        <f>'Boekhouding 2024'!F37</f>
        <v>0</v>
      </c>
      <c r="W14" s="16">
        <f>'Boekhouding 2024'!G37</f>
        <v>0</v>
      </c>
      <c r="X14" s="16">
        <f>'Boekhouding 2021'!C36</f>
        <v>10.5</v>
      </c>
      <c r="Y14" s="16">
        <f>'Boekhouding 2021'!D36</f>
        <v>0</v>
      </c>
      <c r="Z14" s="16">
        <f>'Boekhouding 2022'!C36</f>
        <v>0</v>
      </c>
      <c r="AA14" s="16">
        <f>'Boekhouding 2022'!D36</f>
        <v>0</v>
      </c>
      <c r="AB14" s="152">
        <f>'Boekhouding 2023'!C37</f>
        <v>0</v>
      </c>
      <c r="AC14" s="152">
        <f>'Boekhouding 2023'!D37</f>
        <v>0</v>
      </c>
      <c r="AD14" s="152">
        <f>'Boekhouding 2024'!C37</f>
        <v>0</v>
      </c>
      <c r="AE14" s="152">
        <f>'Boekhouding 2024'!D37</f>
        <v>0</v>
      </c>
    </row>
    <row r="15" spans="1:31" x14ac:dyDescent="0.3">
      <c r="A15" s="1"/>
      <c r="B15" s="1"/>
      <c r="C15" s="1" t="s">
        <v>112</v>
      </c>
      <c r="D15" s="1" t="s">
        <v>76</v>
      </c>
      <c r="E15" s="14" t="s">
        <v>79</v>
      </c>
      <c r="F15" s="14" t="s">
        <v>79</v>
      </c>
      <c r="G15" s="14" t="s">
        <v>79</v>
      </c>
      <c r="H15" s="14" t="s">
        <v>79</v>
      </c>
      <c r="I15" s="81">
        <v>0</v>
      </c>
      <c r="J15" s="81">
        <v>1</v>
      </c>
      <c r="K15" s="81">
        <v>0</v>
      </c>
      <c r="L15" s="81"/>
      <c r="M15" s="1" t="s">
        <v>116</v>
      </c>
      <c r="N15" s="1" t="s">
        <v>80</v>
      </c>
      <c r="O15" s="1">
        <v>105024</v>
      </c>
      <c r="P15" s="16">
        <f>'Boekhouding 2021'!F37</f>
        <v>25</v>
      </c>
      <c r="Q15" s="16">
        <f>'Boekhouding 2021'!G37</f>
        <v>0</v>
      </c>
      <c r="R15" s="16">
        <f>'Boekhouding 2022'!F37</f>
        <v>25</v>
      </c>
      <c r="S15" s="16">
        <f>'Boekhouding 2022'!G37</f>
        <v>0</v>
      </c>
      <c r="T15" s="16">
        <f>'Boekhouding 2023'!F38</f>
        <v>40</v>
      </c>
      <c r="U15" s="16">
        <f>'Boekhouding 2023'!G38</f>
        <v>0</v>
      </c>
      <c r="V15" s="16">
        <f>'Boekhouding 2024'!F38</f>
        <v>0</v>
      </c>
      <c r="W15" s="16">
        <f>'Boekhouding 2024'!G38</f>
        <v>0</v>
      </c>
      <c r="X15" s="16">
        <f>'Boekhouding 2021'!C37</f>
        <v>10.5</v>
      </c>
      <c r="Y15" s="16">
        <f>'Boekhouding 2021'!D37</f>
        <v>0</v>
      </c>
      <c r="Z15" s="16">
        <f>'Boekhouding 2022'!C37</f>
        <v>0</v>
      </c>
      <c r="AA15" s="16">
        <f>'Boekhouding 2022'!D37</f>
        <v>0</v>
      </c>
      <c r="AB15" s="152">
        <f>'Boekhouding 2023'!C38</f>
        <v>0</v>
      </c>
      <c r="AC15" s="152">
        <f>'Boekhouding 2023'!D38</f>
        <v>0</v>
      </c>
      <c r="AD15" s="152">
        <f>'Boekhouding 2024'!C38</f>
        <v>0</v>
      </c>
      <c r="AE15" s="152">
        <f>'Boekhouding 2024'!D38</f>
        <v>0</v>
      </c>
    </row>
    <row r="16" spans="1:31" ht="28.8" x14ac:dyDescent="0.3">
      <c r="A16" s="15"/>
      <c r="B16" s="15" t="s">
        <v>108</v>
      </c>
      <c r="C16" s="15"/>
      <c r="D16" s="36" t="s">
        <v>929</v>
      </c>
      <c r="E16" s="17">
        <v>2</v>
      </c>
      <c r="F16" s="17">
        <v>2</v>
      </c>
      <c r="G16" s="17">
        <v>2</v>
      </c>
      <c r="H16" s="17">
        <v>2</v>
      </c>
      <c r="I16" s="81">
        <v>1</v>
      </c>
      <c r="J16" s="81">
        <v>4</v>
      </c>
      <c r="K16" s="81">
        <v>4</v>
      </c>
      <c r="L16" s="81"/>
      <c r="M16" s="1" t="s">
        <v>841</v>
      </c>
      <c r="N16" s="1"/>
      <c r="O16" s="15" t="s">
        <v>761</v>
      </c>
      <c r="P16" s="29">
        <f t="shared" ref="P16:AE16" si="3">P17+P18</f>
        <v>100</v>
      </c>
      <c r="Q16" s="29">
        <f t="shared" si="3"/>
        <v>0</v>
      </c>
      <c r="R16" s="29">
        <f t="shared" si="3"/>
        <v>100</v>
      </c>
      <c r="S16" s="29">
        <f t="shared" si="3"/>
        <v>0</v>
      </c>
      <c r="T16" s="29">
        <f t="shared" si="3"/>
        <v>0</v>
      </c>
      <c r="U16" s="29">
        <f t="shared" si="3"/>
        <v>0</v>
      </c>
      <c r="V16" s="29">
        <f t="shared" si="3"/>
        <v>0</v>
      </c>
      <c r="W16" s="29">
        <f t="shared" si="3"/>
        <v>0</v>
      </c>
      <c r="X16" s="29">
        <f t="shared" si="3"/>
        <v>0</v>
      </c>
      <c r="Y16" s="29">
        <f t="shared" si="3"/>
        <v>0</v>
      </c>
      <c r="Z16" s="29">
        <f t="shared" si="3"/>
        <v>0</v>
      </c>
      <c r="AA16" s="29">
        <f t="shared" si="3"/>
        <v>0</v>
      </c>
      <c r="AB16" s="29">
        <f t="shared" si="3"/>
        <v>0</v>
      </c>
      <c r="AC16" s="29">
        <f t="shared" si="3"/>
        <v>0</v>
      </c>
      <c r="AD16" s="29">
        <f t="shared" si="3"/>
        <v>0</v>
      </c>
      <c r="AE16" s="29">
        <f t="shared" si="3"/>
        <v>0</v>
      </c>
    </row>
    <row r="17" spans="1:31" x14ac:dyDescent="0.3">
      <c r="A17" s="15"/>
      <c r="B17" s="15"/>
      <c r="C17" s="1" t="s">
        <v>113</v>
      </c>
      <c r="D17" s="15" t="s">
        <v>689</v>
      </c>
      <c r="E17" s="14" t="s">
        <v>42</v>
      </c>
      <c r="F17" s="14" t="s">
        <v>42</v>
      </c>
      <c r="G17" s="14" t="s">
        <v>42</v>
      </c>
      <c r="H17" s="14" t="s">
        <v>42</v>
      </c>
      <c r="I17" s="81">
        <v>1</v>
      </c>
      <c r="J17" s="81">
        <v>5</v>
      </c>
      <c r="K17" s="81">
        <v>2</v>
      </c>
      <c r="L17" s="81"/>
      <c r="M17" s="1" t="s">
        <v>876</v>
      </c>
      <c r="N17" s="1" t="s">
        <v>80</v>
      </c>
      <c r="O17" s="15">
        <v>105031</v>
      </c>
      <c r="P17" s="29">
        <f>'Boekhouding 2021'!F38</f>
        <v>100</v>
      </c>
      <c r="Q17" s="29">
        <f>'Boekhouding 2021'!G38</f>
        <v>0</v>
      </c>
      <c r="R17" s="29">
        <f>'Boekhouding 2022'!F38</f>
        <v>100</v>
      </c>
      <c r="S17" s="29">
        <f>'Boekhouding 2022'!G38</f>
        <v>0</v>
      </c>
      <c r="T17" s="29">
        <f>'Boekhouding 2023'!F39</f>
        <v>0</v>
      </c>
      <c r="U17" s="29">
        <f>'Boekhouding 2023'!G39</f>
        <v>0</v>
      </c>
      <c r="V17" s="29">
        <f>'Boekhouding 2024'!F39</f>
        <v>0</v>
      </c>
      <c r="W17" s="29">
        <f>'Boekhouding 2024'!G39</f>
        <v>0</v>
      </c>
      <c r="X17" s="29">
        <f>'Boekhouding 2021'!C38</f>
        <v>0</v>
      </c>
      <c r="Y17" s="29">
        <f>'Boekhouding 2021'!D38</f>
        <v>0</v>
      </c>
      <c r="Z17" s="29">
        <f>'Boekhouding 2022'!C38</f>
        <v>0</v>
      </c>
      <c r="AA17" s="29">
        <f>'Boekhouding 2022'!D38</f>
        <v>0</v>
      </c>
      <c r="AB17" s="153">
        <f>'Boekhouding 2023'!C39</f>
        <v>0</v>
      </c>
      <c r="AC17" s="153">
        <f>'Boekhouding 2023'!D39</f>
        <v>0</v>
      </c>
      <c r="AD17" s="153">
        <f>'Boekhouding 2024'!C39</f>
        <v>0</v>
      </c>
      <c r="AE17" s="153">
        <f>'Boekhouding 2024'!D39</f>
        <v>0</v>
      </c>
    </row>
    <row r="18" spans="1:31" x14ac:dyDescent="0.3">
      <c r="A18" s="15"/>
      <c r="B18" s="15"/>
      <c r="C18" s="1" t="s">
        <v>114</v>
      </c>
      <c r="D18" s="15" t="s">
        <v>875</v>
      </c>
      <c r="E18" s="14" t="s">
        <v>42</v>
      </c>
      <c r="F18" s="14" t="s">
        <v>42</v>
      </c>
      <c r="G18" s="14" t="s">
        <v>42</v>
      </c>
      <c r="H18" s="14" t="s">
        <v>42</v>
      </c>
      <c r="I18" s="81">
        <v>3</v>
      </c>
      <c r="J18" s="81">
        <v>30</v>
      </c>
      <c r="K18" s="81">
        <v>26</v>
      </c>
      <c r="L18" s="81"/>
      <c r="M18" s="1" t="s">
        <v>877</v>
      </c>
      <c r="N18" s="1" t="s">
        <v>80</v>
      </c>
      <c r="O18" s="15"/>
      <c r="P18" s="29">
        <v>0</v>
      </c>
      <c r="Q18" s="29">
        <v>0</v>
      </c>
      <c r="R18" s="29">
        <v>0</v>
      </c>
      <c r="S18" s="29">
        <v>0</v>
      </c>
      <c r="T18" s="29"/>
      <c r="U18" s="29"/>
      <c r="V18" s="29"/>
      <c r="W18" s="29"/>
      <c r="X18" s="29">
        <v>0</v>
      </c>
      <c r="Y18" s="29">
        <v>0</v>
      </c>
      <c r="Z18" s="29">
        <v>0</v>
      </c>
      <c r="AA18" s="29">
        <v>0</v>
      </c>
      <c r="AB18" s="15"/>
      <c r="AC18" s="15"/>
      <c r="AD18" s="15"/>
      <c r="AE18" s="15"/>
    </row>
  </sheetData>
  <mergeCells count="7">
    <mergeCell ref="P3:W3"/>
    <mergeCell ref="X3:AE3"/>
    <mergeCell ref="A1:N1"/>
    <mergeCell ref="A2:F2"/>
    <mergeCell ref="G2:N2"/>
    <mergeCell ref="E3:H3"/>
    <mergeCell ref="I3:L3"/>
  </mergeCells>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9D33-0155-48E4-AC98-1EEAF995A30A}">
  <sheetPr>
    <tabColor rgb="FF00B050"/>
  </sheetPr>
  <dimension ref="A1:AE22"/>
  <sheetViews>
    <sheetView topLeftCell="A5" workbookViewId="0">
      <selection activeCell="L21" sqref="L21"/>
    </sheetView>
  </sheetViews>
  <sheetFormatPr defaultRowHeight="14.4" x14ac:dyDescent="0.3"/>
  <cols>
    <col min="1" max="1" width="5.33203125" bestFit="1" customWidth="1"/>
    <col min="2" max="2" width="11.109375" bestFit="1" customWidth="1"/>
    <col min="3" max="3" width="16.5546875" bestFit="1" customWidth="1"/>
    <col min="4" max="4" width="49.88671875" bestFit="1" customWidth="1"/>
    <col min="5" max="7" width="5.5546875" style="11" hidden="1" customWidth="1"/>
    <col min="8" max="8" width="5.5546875" style="11" customWidth="1"/>
    <col min="9" max="11" width="5.5546875" style="11" hidden="1" customWidth="1"/>
    <col min="12" max="12" width="5.5546875" style="11" customWidth="1"/>
    <col min="13" max="13" width="29.664062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170</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57.6" x14ac:dyDescent="0.3">
      <c r="A5" s="9" t="s">
        <v>171</v>
      </c>
      <c r="B5" s="9"/>
      <c r="C5" s="9"/>
      <c r="D5" s="41" t="s">
        <v>950</v>
      </c>
      <c r="E5" s="51" t="s">
        <v>889</v>
      </c>
      <c r="F5" s="51" t="s">
        <v>890</v>
      </c>
      <c r="G5" s="51" t="s">
        <v>891</v>
      </c>
      <c r="H5" s="42" t="s">
        <v>892</v>
      </c>
      <c r="I5" s="108">
        <v>103</v>
      </c>
      <c r="J5" s="143" t="s">
        <v>1459</v>
      </c>
      <c r="K5" s="98">
        <v>424</v>
      </c>
      <c r="L5" s="98"/>
      <c r="M5" s="9" t="s">
        <v>344</v>
      </c>
      <c r="N5" s="1"/>
      <c r="O5" s="9" t="s">
        <v>762</v>
      </c>
      <c r="P5" s="28">
        <f>'Boekhouding 2021'!F39</f>
        <v>17450</v>
      </c>
      <c r="Q5" s="28">
        <f>'Boekhouding 2021'!G39</f>
        <v>11000</v>
      </c>
      <c r="R5" s="28">
        <f>R6+R9+R13+R19</f>
        <v>17700</v>
      </c>
      <c r="S5" s="28">
        <f>S6+S9+S13+S19</f>
        <v>11600</v>
      </c>
      <c r="T5" s="28">
        <f>T6+T9+T13+T19</f>
        <v>8150</v>
      </c>
      <c r="U5" s="28">
        <f>U6+U9+U13+U19</f>
        <v>700</v>
      </c>
      <c r="V5" s="28">
        <f>V6+V9+V13+V19</f>
        <v>7650</v>
      </c>
      <c r="W5" s="28">
        <f t="shared" ref="W5:AE5" si="0">W6+W9+W13+W19</f>
        <v>700</v>
      </c>
      <c r="X5" s="28">
        <f t="shared" si="0"/>
        <v>1339.4</v>
      </c>
      <c r="Y5" s="28">
        <f t="shared" si="0"/>
        <v>234</v>
      </c>
      <c r="Z5" s="28">
        <f t="shared" si="0"/>
        <v>16144.580000000002</v>
      </c>
      <c r="AA5" s="28">
        <f t="shared" si="0"/>
        <v>9814.35</v>
      </c>
      <c r="AB5" s="28">
        <f t="shared" si="0"/>
        <v>3348.41</v>
      </c>
      <c r="AC5" s="28">
        <f t="shared" si="0"/>
        <v>570</v>
      </c>
      <c r="AD5" s="28">
        <f t="shared" si="0"/>
        <v>6137.57</v>
      </c>
      <c r="AE5" s="28">
        <f t="shared" si="0"/>
        <v>758</v>
      </c>
    </row>
    <row r="6" spans="1:31" s="19" customFormat="1" ht="28.8" x14ac:dyDescent="0.3">
      <c r="A6" s="15"/>
      <c r="B6" s="15" t="s">
        <v>172</v>
      </c>
      <c r="C6" s="15"/>
      <c r="D6" s="36" t="s">
        <v>951</v>
      </c>
      <c r="E6" s="17">
        <v>6</v>
      </c>
      <c r="F6" s="17">
        <v>6</v>
      </c>
      <c r="G6" s="17">
        <v>6</v>
      </c>
      <c r="H6" s="17">
        <v>6</v>
      </c>
      <c r="I6" s="82">
        <v>2</v>
      </c>
      <c r="J6" s="82">
        <v>6</v>
      </c>
      <c r="K6" s="82">
        <v>6</v>
      </c>
      <c r="L6" s="82">
        <v>6</v>
      </c>
      <c r="M6" s="15" t="s">
        <v>862</v>
      </c>
      <c r="N6" s="1"/>
      <c r="O6" s="15" t="s">
        <v>763</v>
      </c>
      <c r="P6" s="29">
        <f t="shared" ref="P6:V6" si="1">P7+P8</f>
        <v>4600</v>
      </c>
      <c r="Q6" s="29">
        <f t="shared" si="1"/>
        <v>600</v>
      </c>
      <c r="R6" s="29">
        <f t="shared" si="1"/>
        <v>4600</v>
      </c>
      <c r="S6" s="29">
        <f t="shared" si="1"/>
        <v>600</v>
      </c>
      <c r="T6" s="29">
        <f t="shared" si="1"/>
        <v>4600</v>
      </c>
      <c r="U6" s="29">
        <f t="shared" si="1"/>
        <v>700</v>
      </c>
      <c r="V6" s="29">
        <f t="shared" si="1"/>
        <v>4600</v>
      </c>
      <c r="W6" s="29">
        <f t="shared" ref="W6:AE6" si="2">W7+W8</f>
        <v>700</v>
      </c>
      <c r="X6" s="29">
        <f t="shared" si="2"/>
        <v>1339.4</v>
      </c>
      <c r="Y6" s="29">
        <f t="shared" si="2"/>
        <v>234</v>
      </c>
      <c r="Z6" s="29">
        <f t="shared" si="2"/>
        <v>3514.11</v>
      </c>
      <c r="AA6" s="29">
        <f t="shared" si="2"/>
        <v>489</v>
      </c>
      <c r="AB6" s="29">
        <f t="shared" si="2"/>
        <v>3246.37</v>
      </c>
      <c r="AC6" s="29">
        <f t="shared" si="2"/>
        <v>570</v>
      </c>
      <c r="AD6" s="29">
        <f t="shared" si="2"/>
        <v>3779.17</v>
      </c>
      <c r="AE6" s="29">
        <f t="shared" si="2"/>
        <v>758</v>
      </c>
    </row>
    <row r="7" spans="1:31" ht="21.6" x14ac:dyDescent="0.3">
      <c r="A7" s="1"/>
      <c r="B7" s="1"/>
      <c r="C7" s="1" t="s">
        <v>173</v>
      </c>
      <c r="D7" s="1" t="s">
        <v>421</v>
      </c>
      <c r="E7" s="52" t="s">
        <v>433</v>
      </c>
      <c r="F7" s="52" t="s">
        <v>433</v>
      </c>
      <c r="G7" s="52" t="s">
        <v>433</v>
      </c>
      <c r="H7" s="52" t="s">
        <v>433</v>
      </c>
      <c r="I7" s="81">
        <v>1</v>
      </c>
      <c r="J7" s="81">
        <v>4</v>
      </c>
      <c r="K7" s="81">
        <v>4</v>
      </c>
      <c r="L7" s="81">
        <v>4</v>
      </c>
      <c r="M7" s="1" t="s">
        <v>422</v>
      </c>
      <c r="N7" s="1" t="s">
        <v>489</v>
      </c>
      <c r="O7" s="1">
        <v>106011</v>
      </c>
      <c r="P7" s="16">
        <f>'Boekhouding 2021'!F40</f>
        <v>3100</v>
      </c>
      <c r="Q7" s="16">
        <f>'Boekhouding 2021'!G40</f>
        <v>0</v>
      </c>
      <c r="R7" s="16">
        <f>'Boekhouding 2022'!F40</f>
        <v>3100</v>
      </c>
      <c r="S7" s="16">
        <f>'Boekhouding 2022'!G40</f>
        <v>0</v>
      </c>
      <c r="T7" s="16">
        <f>'Boekhouding 2023'!F41</f>
        <v>3100</v>
      </c>
      <c r="U7" s="16">
        <f>'Boekhouding 2023'!G41</f>
        <v>0</v>
      </c>
      <c r="V7" s="16">
        <f>'Boekhouding 2024'!F41</f>
        <v>3100</v>
      </c>
      <c r="W7" s="16">
        <f>'Boekhouding 2024'!G41</f>
        <v>0</v>
      </c>
      <c r="X7" s="16">
        <f>'Boekhouding 2021'!C40</f>
        <v>971.8</v>
      </c>
      <c r="Y7" s="16">
        <f>'Boekhouding 2021'!D40</f>
        <v>0</v>
      </c>
      <c r="Z7" s="16">
        <f>'Boekhouding 2022'!C40</f>
        <v>2410.21</v>
      </c>
      <c r="AA7" s="16">
        <f>'Boekhouding 2022'!D40</f>
        <v>0</v>
      </c>
      <c r="AB7" s="16">
        <f>'Boekhouding 2023'!C41</f>
        <v>2344.5700000000002</v>
      </c>
      <c r="AC7" s="16">
        <f>'Boekhouding 2023'!D41</f>
        <v>0</v>
      </c>
      <c r="AD7" s="16">
        <f>'Boekhouding 2024'!C41</f>
        <v>2716.17</v>
      </c>
      <c r="AE7" s="16">
        <f>'Boekhouding 2024'!D41</f>
        <v>10</v>
      </c>
    </row>
    <row r="8" spans="1:31" x14ac:dyDescent="0.3">
      <c r="A8" s="1"/>
      <c r="B8" s="1"/>
      <c r="C8" s="1" t="s">
        <v>174</v>
      </c>
      <c r="D8" s="1" t="s">
        <v>420</v>
      </c>
      <c r="E8" s="14" t="s">
        <v>432</v>
      </c>
      <c r="F8" s="14" t="s">
        <v>432</v>
      </c>
      <c r="G8" s="14" t="s">
        <v>432</v>
      </c>
      <c r="H8" s="14" t="s">
        <v>432</v>
      </c>
      <c r="I8" s="81">
        <v>1</v>
      </c>
      <c r="J8" s="81">
        <v>2</v>
      </c>
      <c r="K8" s="81">
        <v>2</v>
      </c>
      <c r="L8" s="81">
        <v>2</v>
      </c>
      <c r="M8" s="1" t="s">
        <v>423</v>
      </c>
      <c r="N8" s="1" t="s">
        <v>455</v>
      </c>
      <c r="O8" s="1">
        <v>106012</v>
      </c>
      <c r="P8" s="16">
        <f>'Boekhouding 2021'!F41</f>
        <v>1500</v>
      </c>
      <c r="Q8" s="16">
        <f>'Boekhouding 2021'!G41</f>
        <v>600</v>
      </c>
      <c r="R8" s="16">
        <f>'Boekhouding 2022'!F41</f>
        <v>1500</v>
      </c>
      <c r="S8" s="16">
        <f>'Boekhouding 2022'!G41</f>
        <v>600</v>
      </c>
      <c r="T8" s="16">
        <f>'Boekhouding 2023'!F42</f>
        <v>1500</v>
      </c>
      <c r="U8" s="16">
        <f>'Boekhouding 2023'!G42</f>
        <v>700</v>
      </c>
      <c r="V8" s="16">
        <f>'Boekhouding 2024'!F42</f>
        <v>1500</v>
      </c>
      <c r="W8" s="16">
        <f>'Boekhouding 2024'!G42</f>
        <v>700</v>
      </c>
      <c r="X8" s="16">
        <f>'Boekhouding 2021'!C41</f>
        <v>367.6</v>
      </c>
      <c r="Y8" s="16">
        <f>'Boekhouding 2021'!D41</f>
        <v>234</v>
      </c>
      <c r="Z8" s="16">
        <f>'Boekhouding 2022'!C41</f>
        <v>1103.9000000000001</v>
      </c>
      <c r="AA8" s="16">
        <f>'Boekhouding 2022'!D41</f>
        <v>489</v>
      </c>
      <c r="AB8" s="16">
        <f>'Boekhouding 2023'!C42</f>
        <v>901.8</v>
      </c>
      <c r="AC8" s="16">
        <f>'Boekhouding 2023'!D42</f>
        <v>570</v>
      </c>
      <c r="AD8" s="16">
        <f>'Boekhouding 2024'!C42</f>
        <v>1063</v>
      </c>
      <c r="AE8" s="16">
        <f>'Boekhouding 2024'!D42</f>
        <v>748</v>
      </c>
    </row>
    <row r="9" spans="1:31" ht="43.2" x14ac:dyDescent="0.3">
      <c r="A9" s="15"/>
      <c r="B9" s="15" t="s">
        <v>175</v>
      </c>
      <c r="C9" s="15"/>
      <c r="D9" s="36" t="s">
        <v>952</v>
      </c>
      <c r="E9" s="17">
        <v>3</v>
      </c>
      <c r="F9" s="17">
        <v>3</v>
      </c>
      <c r="G9" s="17">
        <v>3</v>
      </c>
      <c r="H9" s="17">
        <v>2</v>
      </c>
      <c r="I9" s="79"/>
      <c r="J9" s="81">
        <v>3</v>
      </c>
      <c r="K9" s="81">
        <v>1</v>
      </c>
      <c r="L9" s="81">
        <v>2</v>
      </c>
      <c r="M9" s="1" t="s">
        <v>953</v>
      </c>
      <c r="N9" s="15"/>
      <c r="O9" s="15" t="s">
        <v>766</v>
      </c>
      <c r="P9" s="29">
        <f t="shared" ref="P9:AD9" si="3">P10+P11+P12</f>
        <v>11750</v>
      </c>
      <c r="Q9" s="29">
        <f>Q10+Q11+Q12</f>
        <v>10400</v>
      </c>
      <c r="R9" s="29">
        <f t="shared" si="3"/>
        <v>12000</v>
      </c>
      <c r="S9" s="29">
        <f>S10+S11+S12</f>
        <v>11000</v>
      </c>
      <c r="T9" s="29">
        <f t="shared" si="3"/>
        <v>2450</v>
      </c>
      <c r="U9" s="29">
        <f t="shared" ref="U9:AE9" si="4">U10+U11+U12</f>
        <v>0</v>
      </c>
      <c r="V9" s="29">
        <f t="shared" si="3"/>
        <v>2450</v>
      </c>
      <c r="W9" s="29">
        <f t="shared" si="4"/>
        <v>0</v>
      </c>
      <c r="X9" s="29">
        <f t="shared" si="3"/>
        <v>0</v>
      </c>
      <c r="Y9" s="29">
        <f t="shared" si="4"/>
        <v>0</v>
      </c>
      <c r="Z9" s="29">
        <f t="shared" si="3"/>
        <v>12462.670000000002</v>
      </c>
      <c r="AA9" s="29">
        <f t="shared" si="4"/>
        <v>9325.35</v>
      </c>
      <c r="AB9" s="29">
        <f t="shared" si="3"/>
        <v>0</v>
      </c>
      <c r="AC9" s="29">
        <f t="shared" si="4"/>
        <v>0</v>
      </c>
      <c r="AD9" s="29">
        <f t="shared" si="3"/>
        <v>2311.4</v>
      </c>
      <c r="AE9" s="29">
        <f t="shared" si="4"/>
        <v>0</v>
      </c>
    </row>
    <row r="10" spans="1:31" x14ac:dyDescent="0.3">
      <c r="A10" s="1"/>
      <c r="B10" s="1"/>
      <c r="C10" s="1" t="s">
        <v>176</v>
      </c>
      <c r="D10" s="1" t="s">
        <v>424</v>
      </c>
      <c r="E10" s="14" t="s">
        <v>78</v>
      </c>
      <c r="F10" s="14" t="s">
        <v>78</v>
      </c>
      <c r="G10" s="14" t="s">
        <v>78</v>
      </c>
      <c r="H10" s="14" t="s">
        <v>78</v>
      </c>
      <c r="I10" s="79"/>
      <c r="J10" s="103" t="s">
        <v>1460</v>
      </c>
      <c r="K10" s="79"/>
      <c r="L10" s="87"/>
      <c r="M10" s="1" t="s">
        <v>419</v>
      </c>
      <c r="N10" s="1" t="s">
        <v>489</v>
      </c>
      <c r="O10" s="1">
        <v>106021</v>
      </c>
      <c r="P10" s="16">
        <f>'Boekhouding 2021'!F42</f>
        <v>10200</v>
      </c>
      <c r="Q10" s="16">
        <f>'Boekhouding 2021'!G42</f>
        <v>10400</v>
      </c>
      <c r="R10" s="16">
        <f>'Boekhouding 2022'!F42</f>
        <v>11000</v>
      </c>
      <c r="S10" s="16">
        <f>'Boekhouding 2022'!G42</f>
        <v>11000</v>
      </c>
      <c r="T10" s="16">
        <f>'Boekhouding 2023'!F43</f>
        <v>0</v>
      </c>
      <c r="U10" s="16">
        <f>'Boekhouding 2023'!G43</f>
        <v>0</v>
      </c>
      <c r="V10" s="16">
        <f>'Boekhouding 2024'!F43</f>
        <v>0</v>
      </c>
      <c r="W10" s="16">
        <f>'Boekhouding 2024'!G43</f>
        <v>0</v>
      </c>
      <c r="X10" s="16">
        <f>'Boekhouding 2021'!C42</f>
        <v>0</v>
      </c>
      <c r="Y10" s="16">
        <f>'Boekhouding 2021'!D42</f>
        <v>0</v>
      </c>
      <c r="Z10" s="16">
        <f>'Boekhouding 2022'!C42</f>
        <v>11852.62</v>
      </c>
      <c r="AA10" s="16">
        <f>'Boekhouding 2022'!D42</f>
        <v>9325.35</v>
      </c>
      <c r="AB10" s="16">
        <f>'Boekhouding 2023'!C43</f>
        <v>0</v>
      </c>
      <c r="AC10" s="16">
        <f>'Boekhouding 2023'!D43</f>
        <v>0</v>
      </c>
      <c r="AD10" s="16">
        <f>'Boekhouding 2024'!C43</f>
        <v>0</v>
      </c>
      <c r="AE10" s="16">
        <f>'Boekhouding 2024'!D43</f>
        <v>0</v>
      </c>
    </row>
    <row r="11" spans="1:31" x14ac:dyDescent="0.3">
      <c r="A11" s="1"/>
      <c r="B11" s="1"/>
      <c r="C11" s="1" t="s">
        <v>177</v>
      </c>
      <c r="D11" s="1" t="s">
        <v>425</v>
      </c>
      <c r="E11" s="14" t="s">
        <v>71</v>
      </c>
      <c r="F11" s="14" t="s">
        <v>71</v>
      </c>
      <c r="G11" s="14" t="s">
        <v>71</v>
      </c>
      <c r="H11" s="14" t="s">
        <v>71</v>
      </c>
      <c r="I11" s="87"/>
      <c r="J11" s="103" t="s">
        <v>1461</v>
      </c>
      <c r="K11" s="103" t="s">
        <v>1583</v>
      </c>
      <c r="L11" s="81"/>
      <c r="M11" s="1" t="s">
        <v>419</v>
      </c>
      <c r="N11" s="1" t="s">
        <v>455</v>
      </c>
      <c r="O11" s="1">
        <v>106022</v>
      </c>
      <c r="P11" s="16">
        <f>'Boekhouding 2021'!F43</f>
        <v>1275</v>
      </c>
      <c r="Q11" s="16">
        <f>'Boekhouding 2021'!G43</f>
        <v>0</v>
      </c>
      <c r="R11" s="16">
        <f>'Boekhouding 2022'!F43</f>
        <v>725</v>
      </c>
      <c r="S11" s="16">
        <f>'Boekhouding 2022'!G43</f>
        <v>0</v>
      </c>
      <c r="T11" s="16">
        <f>'Boekhouding 2023'!F44</f>
        <v>1275</v>
      </c>
      <c r="U11" s="16">
        <f>'Boekhouding 2023'!G44</f>
        <v>0</v>
      </c>
      <c r="V11" s="16">
        <f>'Boekhouding 2024'!F44</f>
        <v>1275</v>
      </c>
      <c r="W11" s="16">
        <f>'Boekhouding 2024'!G44</f>
        <v>0</v>
      </c>
      <c r="X11" s="16">
        <f>'Boekhouding 2021'!C43</f>
        <v>0</v>
      </c>
      <c r="Y11" s="16">
        <f>'Boekhouding 2021'!D43</f>
        <v>0</v>
      </c>
      <c r="Z11" s="16">
        <f>'Boekhouding 2022'!C43</f>
        <v>567.1</v>
      </c>
      <c r="AA11" s="16">
        <f>'Boekhouding 2022'!D43</f>
        <v>0</v>
      </c>
      <c r="AB11" s="16">
        <f>'Boekhouding 2023'!C44</f>
        <v>0</v>
      </c>
      <c r="AC11" s="16">
        <f>'Boekhouding 2023'!D44</f>
        <v>0</v>
      </c>
      <c r="AD11" s="16">
        <f>'Boekhouding 2024'!C44</f>
        <v>1429.4</v>
      </c>
      <c r="AE11" s="16">
        <f>'Boekhouding 2024'!D44</f>
        <v>0</v>
      </c>
    </row>
    <row r="12" spans="1:31" x14ac:dyDescent="0.3">
      <c r="A12" s="1"/>
      <c r="B12" s="1"/>
      <c r="C12" s="1" t="s">
        <v>178</v>
      </c>
      <c r="D12" s="1" t="s">
        <v>426</v>
      </c>
      <c r="E12" s="14" t="s">
        <v>71</v>
      </c>
      <c r="F12" s="14" t="s">
        <v>71</v>
      </c>
      <c r="G12" s="14" t="s">
        <v>71</v>
      </c>
      <c r="H12" s="14" t="s">
        <v>71</v>
      </c>
      <c r="I12" s="87"/>
      <c r="J12" s="103" t="s">
        <v>1462</v>
      </c>
      <c r="K12" s="87"/>
      <c r="L12" s="81"/>
      <c r="M12" s="1" t="s">
        <v>419</v>
      </c>
      <c r="N12" s="1" t="s">
        <v>455</v>
      </c>
      <c r="O12" s="1">
        <v>106023</v>
      </c>
      <c r="P12" s="16">
        <f>'Boekhouding 2021'!F44</f>
        <v>275</v>
      </c>
      <c r="Q12" s="16">
        <f>'Boekhouding 2021'!G44</f>
        <v>0</v>
      </c>
      <c r="R12" s="16">
        <f>'Boekhouding 2022'!F44</f>
        <v>275</v>
      </c>
      <c r="S12" s="16">
        <f>'Boekhouding 2022'!G44</f>
        <v>0</v>
      </c>
      <c r="T12" s="16">
        <f>'Boekhouding 2023'!F45</f>
        <v>1175</v>
      </c>
      <c r="U12" s="16">
        <f>'Boekhouding 2023'!G45</f>
        <v>0</v>
      </c>
      <c r="V12" s="16">
        <f>'Boekhouding 2024'!F45</f>
        <v>1175</v>
      </c>
      <c r="W12" s="16">
        <f>'Boekhouding 2024'!G45</f>
        <v>0</v>
      </c>
      <c r="X12" s="16">
        <f>'Boekhouding 2021'!C44</f>
        <v>0</v>
      </c>
      <c r="Y12" s="16">
        <f>'Boekhouding 2021'!D44</f>
        <v>0</v>
      </c>
      <c r="Z12" s="16">
        <f>'Boekhouding 2022'!C44</f>
        <v>42.95</v>
      </c>
      <c r="AA12" s="16">
        <f>'Boekhouding 2022'!D44</f>
        <v>0</v>
      </c>
      <c r="AB12" s="16">
        <f>'Boekhouding 2023'!C45</f>
        <v>0</v>
      </c>
      <c r="AC12" s="16">
        <f>'Boekhouding 2023'!D45</f>
        <v>0</v>
      </c>
      <c r="AD12" s="16">
        <f>'Boekhouding 2024'!C45</f>
        <v>882</v>
      </c>
      <c r="AE12" s="16">
        <f>'Boekhouding 2024'!D45</f>
        <v>0</v>
      </c>
    </row>
    <row r="13" spans="1:31" s="19" customFormat="1" ht="28.8" x14ac:dyDescent="0.3">
      <c r="A13" s="15"/>
      <c r="B13" s="15" t="s">
        <v>179</v>
      </c>
      <c r="C13" s="15"/>
      <c r="D13" s="36" t="s">
        <v>954</v>
      </c>
      <c r="E13" s="17">
        <v>4</v>
      </c>
      <c r="F13" s="17">
        <v>4</v>
      </c>
      <c r="G13" s="17">
        <v>4</v>
      </c>
      <c r="H13" s="17">
        <v>4</v>
      </c>
      <c r="I13" s="82">
        <v>4</v>
      </c>
      <c r="J13" s="82">
        <v>5</v>
      </c>
      <c r="K13" s="82">
        <v>4</v>
      </c>
      <c r="L13" s="82"/>
      <c r="M13" s="15" t="s">
        <v>82</v>
      </c>
      <c r="N13" s="15"/>
      <c r="O13" s="15" t="s">
        <v>764</v>
      </c>
      <c r="P13" s="29">
        <f>P14+P15+P16+P17+P18</f>
        <v>850</v>
      </c>
      <c r="Q13" s="29">
        <f>Q14+Q15+Q16+Q17+Q18</f>
        <v>0</v>
      </c>
      <c r="R13" s="29">
        <f>R14+R15+R16+R17+R18</f>
        <v>850</v>
      </c>
      <c r="S13" s="29">
        <f>S14+S15+S16+S17+S18</f>
        <v>0</v>
      </c>
      <c r="T13" s="29">
        <f>T14+T15+T16+T17+T18</f>
        <v>1100</v>
      </c>
      <c r="U13" s="29">
        <f t="shared" ref="U13:AE13" si="5">U14+U15+U16+U17+U18</f>
        <v>0</v>
      </c>
      <c r="V13" s="29">
        <f t="shared" si="5"/>
        <v>600</v>
      </c>
      <c r="W13" s="29">
        <f t="shared" si="5"/>
        <v>0</v>
      </c>
      <c r="X13" s="29">
        <f t="shared" si="5"/>
        <v>0</v>
      </c>
      <c r="Y13" s="29">
        <f t="shared" si="5"/>
        <v>0</v>
      </c>
      <c r="Z13" s="29">
        <f t="shared" si="5"/>
        <v>167.79999999999998</v>
      </c>
      <c r="AA13" s="29">
        <f t="shared" si="5"/>
        <v>0</v>
      </c>
      <c r="AB13" s="29">
        <f t="shared" si="5"/>
        <v>102.04</v>
      </c>
      <c r="AC13" s="29">
        <f t="shared" si="5"/>
        <v>0</v>
      </c>
      <c r="AD13" s="29">
        <f t="shared" si="5"/>
        <v>47</v>
      </c>
      <c r="AE13" s="29">
        <f t="shared" si="5"/>
        <v>0</v>
      </c>
    </row>
    <row r="14" spans="1:31" x14ac:dyDescent="0.3">
      <c r="A14" s="1"/>
      <c r="B14" s="1"/>
      <c r="C14" s="1" t="s">
        <v>180</v>
      </c>
      <c r="D14" s="1" t="s">
        <v>421</v>
      </c>
      <c r="E14" s="14" t="s">
        <v>78</v>
      </c>
      <c r="F14" s="14" t="s">
        <v>78</v>
      </c>
      <c r="G14" s="14" t="s">
        <v>78</v>
      </c>
      <c r="H14" s="14" t="s">
        <v>78</v>
      </c>
      <c r="I14" s="81" t="s">
        <v>1294</v>
      </c>
      <c r="J14" s="81">
        <v>241</v>
      </c>
      <c r="K14" s="81">
        <v>325</v>
      </c>
      <c r="L14" s="81">
        <v>180</v>
      </c>
      <c r="M14" s="1" t="s">
        <v>691</v>
      </c>
      <c r="N14" s="1" t="s">
        <v>489</v>
      </c>
      <c r="O14" s="1">
        <v>106031</v>
      </c>
      <c r="P14" s="16">
        <f>'Boekhouding 2021'!F45</f>
        <v>150</v>
      </c>
      <c r="Q14" s="16">
        <f>'Boekhouding 2021'!G45</f>
        <v>0</v>
      </c>
      <c r="R14" s="16">
        <f>'Boekhouding 2022'!F45</f>
        <v>150</v>
      </c>
      <c r="S14" s="16">
        <f>'Boekhouding 2022'!G45</f>
        <v>0</v>
      </c>
      <c r="T14" s="16">
        <f>'Boekhouding 2023'!F46</f>
        <v>200</v>
      </c>
      <c r="U14" s="16">
        <f>'Boekhouding 2023'!G46</f>
        <v>0</v>
      </c>
      <c r="V14" s="16">
        <f>'Boekhouding 2024'!F46</f>
        <v>150</v>
      </c>
      <c r="W14" s="16">
        <f>'Boekhouding 2024'!G46</f>
        <v>0</v>
      </c>
      <c r="X14" s="16">
        <f>'Boekhouding 2021'!C45</f>
        <v>0</v>
      </c>
      <c r="Y14" s="16">
        <f>'Boekhouding 2021'!D45</f>
        <v>0</v>
      </c>
      <c r="Z14" s="16">
        <f>'Boekhouding 2022'!C45</f>
        <v>0</v>
      </c>
      <c r="AA14" s="16">
        <f>'Boekhouding 2022'!D45</f>
        <v>0</v>
      </c>
      <c r="AB14" s="16">
        <f>'Boekhouding 2023'!C46</f>
        <v>0</v>
      </c>
      <c r="AC14" s="16">
        <f>'Boekhouding 2023'!D46</f>
        <v>0</v>
      </c>
      <c r="AD14" s="16">
        <f>'Boekhouding 2024'!C46</f>
        <v>0</v>
      </c>
      <c r="AE14" s="16">
        <f>'Boekhouding 2024'!D46</f>
        <v>0</v>
      </c>
    </row>
    <row r="15" spans="1:31" x14ac:dyDescent="0.3">
      <c r="A15" s="1"/>
      <c r="B15" s="1"/>
      <c r="C15" s="1" t="s">
        <v>181</v>
      </c>
      <c r="D15" s="1" t="s">
        <v>420</v>
      </c>
      <c r="E15" s="35" t="s">
        <v>490</v>
      </c>
      <c r="F15" s="35" t="s">
        <v>490</v>
      </c>
      <c r="G15" s="35" t="s">
        <v>490</v>
      </c>
      <c r="H15" s="35" t="s">
        <v>490</v>
      </c>
      <c r="I15" s="81" t="s">
        <v>1295</v>
      </c>
      <c r="J15" s="81">
        <v>81</v>
      </c>
      <c r="K15" s="81">
        <v>99</v>
      </c>
      <c r="L15" s="81">
        <v>52</v>
      </c>
      <c r="M15" s="1" t="s">
        <v>691</v>
      </c>
      <c r="N15" s="1" t="s">
        <v>455</v>
      </c>
      <c r="O15" s="1">
        <v>106032</v>
      </c>
      <c r="P15" s="16">
        <f>'Boekhouding 2021'!F46</f>
        <v>250</v>
      </c>
      <c r="Q15" s="16">
        <f>'Boekhouding 2021'!G46</f>
        <v>0</v>
      </c>
      <c r="R15" s="16">
        <f>'Boekhouding 2022'!F46</f>
        <v>250</v>
      </c>
      <c r="S15" s="16">
        <f>'Boekhouding 2022'!G46</f>
        <v>0</v>
      </c>
      <c r="T15" s="16">
        <f>'Boekhouding 2023'!F47</f>
        <v>300</v>
      </c>
      <c r="U15" s="16">
        <f>'Boekhouding 2023'!G47</f>
        <v>0</v>
      </c>
      <c r="V15" s="16">
        <f>'Boekhouding 2024'!F47</f>
        <v>150</v>
      </c>
      <c r="W15" s="16">
        <f>'Boekhouding 2024'!G47</f>
        <v>0</v>
      </c>
      <c r="X15" s="16">
        <f>'Boekhouding 2021'!C46</f>
        <v>0</v>
      </c>
      <c r="Y15" s="16">
        <f>'Boekhouding 2021'!D46</f>
        <v>0</v>
      </c>
      <c r="Z15" s="16">
        <f>'Boekhouding 2022'!C46</f>
        <v>92.6</v>
      </c>
      <c r="AA15" s="16">
        <f>'Boekhouding 2022'!D46</f>
        <v>0</v>
      </c>
      <c r="AB15" s="16">
        <f>'Boekhouding 2023'!C47</f>
        <v>39.200000000000003</v>
      </c>
      <c r="AC15" s="16">
        <f>'Boekhouding 2023'!D47</f>
        <v>0</v>
      </c>
      <c r="AD15" s="16">
        <f>'Boekhouding 2024'!C47</f>
        <v>0</v>
      </c>
      <c r="AE15" s="16">
        <f>'Boekhouding 2024'!D47</f>
        <v>0</v>
      </c>
    </row>
    <row r="16" spans="1:31" x14ac:dyDescent="0.3">
      <c r="A16" s="1"/>
      <c r="B16" s="1"/>
      <c r="C16" s="1" t="s">
        <v>427</v>
      </c>
      <c r="D16" s="1" t="s">
        <v>424</v>
      </c>
      <c r="E16" s="14" t="s">
        <v>349</v>
      </c>
      <c r="F16" s="14" t="s">
        <v>349</v>
      </c>
      <c r="G16" s="14" t="s">
        <v>349</v>
      </c>
      <c r="H16" s="14" t="s">
        <v>349</v>
      </c>
      <c r="I16" s="79"/>
      <c r="J16" s="81">
        <v>62</v>
      </c>
      <c r="K16" s="87"/>
      <c r="L16" s="87"/>
      <c r="M16" s="1" t="s">
        <v>691</v>
      </c>
      <c r="N16" s="1" t="s">
        <v>489</v>
      </c>
      <c r="O16" s="1">
        <v>106033</v>
      </c>
      <c r="P16" s="16">
        <f>'Boekhouding 2021'!F47</f>
        <v>150</v>
      </c>
      <c r="Q16" s="16">
        <f>'Boekhouding 2021'!G47</f>
        <v>0</v>
      </c>
      <c r="R16" s="16">
        <f>'Boekhouding 2022'!F47</f>
        <v>150</v>
      </c>
      <c r="S16" s="16">
        <f>'Boekhouding 2022'!G47</f>
        <v>0</v>
      </c>
      <c r="T16" s="16">
        <f>'Boekhouding 2023'!F48</f>
        <v>200</v>
      </c>
      <c r="U16" s="16">
        <f>'Boekhouding 2023'!G48</f>
        <v>0</v>
      </c>
      <c r="V16" s="16">
        <f>'Boekhouding 2024'!F48</f>
        <v>0</v>
      </c>
      <c r="W16" s="16">
        <f>'Boekhouding 2024'!G48</f>
        <v>0</v>
      </c>
      <c r="X16" s="16">
        <f>'Boekhouding 2021'!C47</f>
        <v>0</v>
      </c>
      <c r="Y16" s="16">
        <f>'Boekhouding 2021'!D47</f>
        <v>0</v>
      </c>
      <c r="Z16" s="16">
        <f>'Boekhouding 2022'!C47</f>
        <v>0</v>
      </c>
      <c r="AA16" s="16">
        <f>'Boekhouding 2022'!D47</f>
        <v>0</v>
      </c>
      <c r="AB16" s="16">
        <f>'Boekhouding 2023'!C48</f>
        <v>0</v>
      </c>
      <c r="AC16" s="16">
        <f>'Boekhouding 2023'!D48</f>
        <v>0</v>
      </c>
      <c r="AD16" s="16">
        <f>'Boekhouding 2024'!C48</f>
        <v>0</v>
      </c>
      <c r="AE16" s="16">
        <f>'Boekhouding 2024'!D48</f>
        <v>0</v>
      </c>
    </row>
    <row r="17" spans="1:31" x14ac:dyDescent="0.3">
      <c r="A17" s="1"/>
      <c r="B17" s="1"/>
      <c r="C17" s="1" t="s">
        <v>428</v>
      </c>
      <c r="D17" s="1" t="s">
        <v>425</v>
      </c>
      <c r="E17" s="14" t="s">
        <v>78</v>
      </c>
      <c r="F17" s="14" t="s">
        <v>78</v>
      </c>
      <c r="G17" s="14" t="s">
        <v>78</v>
      </c>
      <c r="H17" s="14" t="s">
        <v>78</v>
      </c>
      <c r="I17" s="79"/>
      <c r="J17" s="87"/>
      <c r="K17" s="87"/>
      <c r="L17" s="87"/>
      <c r="M17" s="1" t="s">
        <v>692</v>
      </c>
      <c r="N17" s="1" t="s">
        <v>455</v>
      </c>
      <c r="O17" s="1">
        <v>106034</v>
      </c>
      <c r="P17" s="16">
        <f>'Boekhouding 2021'!F48</f>
        <v>150</v>
      </c>
      <c r="Q17" s="16">
        <f>'Boekhouding 2021'!G48</f>
        <v>0</v>
      </c>
      <c r="R17" s="16">
        <f>'Boekhouding 2022'!F48</f>
        <v>150</v>
      </c>
      <c r="S17" s="16">
        <f>'Boekhouding 2022'!G48</f>
        <v>0</v>
      </c>
      <c r="T17" s="16">
        <f>'Boekhouding 2023'!F49</f>
        <v>200</v>
      </c>
      <c r="U17" s="16">
        <f>'Boekhouding 2023'!G49</f>
        <v>0</v>
      </c>
      <c r="V17" s="16">
        <f>'Boekhouding 2024'!F49</f>
        <v>150</v>
      </c>
      <c r="W17" s="16">
        <f>'Boekhouding 2024'!G49</f>
        <v>0</v>
      </c>
      <c r="X17" s="16">
        <f>'Boekhouding 2021'!C48</f>
        <v>0</v>
      </c>
      <c r="Y17" s="16">
        <f>'Boekhouding 2021'!D48</f>
        <v>0</v>
      </c>
      <c r="Z17" s="16">
        <f>'Boekhouding 2022'!C48</f>
        <v>44</v>
      </c>
      <c r="AA17" s="16">
        <f>'Boekhouding 2022'!D48</f>
        <v>0</v>
      </c>
      <c r="AB17" s="16">
        <f>'Boekhouding 2023'!C49</f>
        <v>22.84</v>
      </c>
      <c r="AC17" s="16">
        <f>'Boekhouding 2023'!D49</f>
        <v>0</v>
      </c>
      <c r="AD17" s="16">
        <f>'Boekhouding 2024'!C49</f>
        <v>22</v>
      </c>
      <c r="AE17" s="16">
        <f>'Boekhouding 2024'!D49</f>
        <v>0</v>
      </c>
    </row>
    <row r="18" spans="1:31" x14ac:dyDescent="0.3">
      <c r="A18" s="1"/>
      <c r="B18" s="1"/>
      <c r="C18" s="1" t="s">
        <v>429</v>
      </c>
      <c r="D18" s="1" t="s">
        <v>426</v>
      </c>
      <c r="E18" s="14" t="s">
        <v>78</v>
      </c>
      <c r="F18" s="14" t="s">
        <v>78</v>
      </c>
      <c r="G18" s="14" t="s">
        <v>78</v>
      </c>
      <c r="H18" s="14" t="s">
        <v>78</v>
      </c>
      <c r="I18" s="79"/>
      <c r="J18" s="87"/>
      <c r="K18" s="87"/>
      <c r="L18" s="87"/>
      <c r="M18" s="1" t="s">
        <v>692</v>
      </c>
      <c r="N18" s="1" t="s">
        <v>455</v>
      </c>
      <c r="O18" s="1">
        <v>106035</v>
      </c>
      <c r="P18" s="16">
        <f>'Boekhouding 2021'!F49</f>
        <v>150</v>
      </c>
      <c r="Q18" s="16">
        <f>'Boekhouding 2021'!G49</f>
        <v>0</v>
      </c>
      <c r="R18" s="16">
        <f>'Boekhouding 2022'!F49</f>
        <v>150</v>
      </c>
      <c r="S18" s="16">
        <f>'Boekhouding 2022'!G49</f>
        <v>0</v>
      </c>
      <c r="T18" s="16">
        <f>'Boekhouding 2023'!F50</f>
        <v>200</v>
      </c>
      <c r="U18" s="16">
        <f>'Boekhouding 2023'!G50</f>
        <v>0</v>
      </c>
      <c r="V18" s="16">
        <f>'Boekhouding 2024'!F50</f>
        <v>150</v>
      </c>
      <c r="W18" s="16">
        <f>'Boekhouding 2024'!G50</f>
        <v>0</v>
      </c>
      <c r="X18" s="16">
        <v>0</v>
      </c>
      <c r="Y18" s="16">
        <v>0</v>
      </c>
      <c r="Z18" s="16">
        <f>'Boekhouding 2022'!C49</f>
        <v>31.2</v>
      </c>
      <c r="AA18" s="16">
        <f>'Boekhouding 2022'!D49</f>
        <v>0</v>
      </c>
      <c r="AB18" s="16">
        <f>'Boekhouding 2023'!C50</f>
        <v>40</v>
      </c>
      <c r="AC18" s="16">
        <f>'Boekhouding 2023'!D50</f>
        <v>0</v>
      </c>
      <c r="AD18" s="16">
        <f>'Boekhouding 2024'!C50</f>
        <v>25</v>
      </c>
      <c r="AE18" s="16">
        <f>'Boekhouding 2024'!D50</f>
        <v>0</v>
      </c>
    </row>
    <row r="19" spans="1:31" ht="28.8" x14ac:dyDescent="0.3">
      <c r="A19" s="15"/>
      <c r="B19" s="15" t="s">
        <v>182</v>
      </c>
      <c r="C19" s="15"/>
      <c r="D19" s="36" t="s">
        <v>955</v>
      </c>
      <c r="E19" s="17" t="s">
        <v>40</v>
      </c>
      <c r="F19" s="17" t="s">
        <v>40</v>
      </c>
      <c r="G19" s="17" t="s">
        <v>40</v>
      </c>
      <c r="H19" s="17" t="s">
        <v>40</v>
      </c>
      <c r="I19" s="81">
        <v>13</v>
      </c>
      <c r="J19" s="81">
        <v>60</v>
      </c>
      <c r="K19" s="81" t="s">
        <v>1287</v>
      </c>
      <c r="L19" s="81"/>
      <c r="M19" s="1" t="s">
        <v>868</v>
      </c>
      <c r="N19" s="15"/>
      <c r="O19" s="15" t="s">
        <v>765</v>
      </c>
      <c r="P19" s="29">
        <f>P20+P21+P22</f>
        <v>250</v>
      </c>
      <c r="Q19" s="29">
        <f>Q20+Q21+Q22</f>
        <v>0</v>
      </c>
      <c r="R19" s="29">
        <f>R20+R21+R22</f>
        <v>250</v>
      </c>
      <c r="S19" s="29">
        <f>S20+S21+S22</f>
        <v>0</v>
      </c>
      <c r="T19" s="29">
        <f>T20+T21+T22</f>
        <v>0</v>
      </c>
      <c r="U19" s="29">
        <f t="shared" ref="U19:AE19" si="6">U20+U21+U22</f>
        <v>0</v>
      </c>
      <c r="V19" s="29">
        <f t="shared" si="6"/>
        <v>0</v>
      </c>
      <c r="W19" s="29">
        <f t="shared" si="6"/>
        <v>0</v>
      </c>
      <c r="X19" s="29">
        <f t="shared" si="6"/>
        <v>0</v>
      </c>
      <c r="Y19" s="29">
        <f t="shared" si="6"/>
        <v>0</v>
      </c>
      <c r="Z19" s="29">
        <f t="shared" si="6"/>
        <v>0</v>
      </c>
      <c r="AA19" s="29">
        <f t="shared" si="6"/>
        <v>0</v>
      </c>
      <c r="AB19" s="29">
        <f t="shared" si="6"/>
        <v>0</v>
      </c>
      <c r="AC19" s="29">
        <f t="shared" si="6"/>
        <v>0</v>
      </c>
      <c r="AD19" s="29">
        <f t="shared" si="6"/>
        <v>0</v>
      </c>
      <c r="AE19" s="29">
        <f t="shared" si="6"/>
        <v>0</v>
      </c>
    </row>
    <row r="20" spans="1:31" x14ac:dyDescent="0.3">
      <c r="A20" s="1"/>
      <c r="B20" s="1"/>
      <c r="C20" s="1" t="s">
        <v>183</v>
      </c>
      <c r="D20" s="1" t="s">
        <v>431</v>
      </c>
      <c r="E20" s="17" t="s">
        <v>40</v>
      </c>
      <c r="F20" s="17" t="s">
        <v>40</v>
      </c>
      <c r="G20" s="17" t="s">
        <v>40</v>
      </c>
      <c r="H20" s="17" t="s">
        <v>40</v>
      </c>
      <c r="I20" s="81" t="s">
        <v>1287</v>
      </c>
      <c r="J20" s="81" t="s">
        <v>1287</v>
      </c>
      <c r="K20" s="81" t="s">
        <v>1287</v>
      </c>
      <c r="L20" s="81"/>
      <c r="M20" s="1" t="s">
        <v>693</v>
      </c>
      <c r="N20" s="1" t="s">
        <v>1562</v>
      </c>
      <c r="O20" s="1"/>
      <c r="P20" s="16">
        <v>0</v>
      </c>
      <c r="Q20" s="16">
        <v>0</v>
      </c>
      <c r="R20" s="16">
        <v>0</v>
      </c>
      <c r="S20" s="16">
        <v>0</v>
      </c>
      <c r="T20" s="16"/>
      <c r="U20" s="16"/>
      <c r="V20" s="16"/>
      <c r="W20" s="16"/>
      <c r="X20" s="16">
        <v>0</v>
      </c>
      <c r="Y20" s="16">
        <v>0</v>
      </c>
      <c r="Z20" s="16">
        <v>0</v>
      </c>
      <c r="AA20" s="16">
        <v>0</v>
      </c>
      <c r="AB20" s="16"/>
      <c r="AC20" s="16"/>
      <c r="AD20" s="16"/>
      <c r="AE20" s="16"/>
    </row>
    <row r="21" spans="1:31" x14ac:dyDescent="0.3">
      <c r="A21" s="1"/>
      <c r="B21" s="1"/>
      <c r="C21" s="1" t="s">
        <v>184</v>
      </c>
      <c r="D21" s="1" t="s">
        <v>878</v>
      </c>
      <c r="E21" s="17" t="s">
        <v>40</v>
      </c>
      <c r="F21" s="17" t="s">
        <v>40</v>
      </c>
      <c r="G21" s="17" t="s">
        <v>40</v>
      </c>
      <c r="H21" s="17" t="s">
        <v>40</v>
      </c>
      <c r="I21" s="81">
        <v>7</v>
      </c>
      <c r="J21" s="81">
        <v>33</v>
      </c>
      <c r="K21" s="81">
        <v>22</v>
      </c>
      <c r="L21" s="81"/>
      <c r="M21" s="1" t="s">
        <v>880</v>
      </c>
      <c r="N21" s="1" t="s">
        <v>80</v>
      </c>
      <c r="O21" s="1"/>
      <c r="P21" s="16">
        <v>0</v>
      </c>
      <c r="Q21" s="16">
        <v>0</v>
      </c>
      <c r="R21" s="16">
        <v>0</v>
      </c>
      <c r="S21" s="16">
        <v>0</v>
      </c>
      <c r="T21" s="16"/>
      <c r="U21" s="16"/>
      <c r="V21" s="16"/>
      <c r="W21" s="16"/>
      <c r="X21" s="16">
        <v>0</v>
      </c>
      <c r="Y21" s="16">
        <v>0</v>
      </c>
      <c r="Z21" s="16">
        <v>0</v>
      </c>
      <c r="AA21" s="16">
        <v>0</v>
      </c>
      <c r="AB21" s="16"/>
      <c r="AC21" s="16"/>
      <c r="AD21" s="16"/>
      <c r="AE21" s="16"/>
    </row>
    <row r="22" spans="1:31" x14ac:dyDescent="0.3">
      <c r="A22" s="1"/>
      <c r="B22" s="1"/>
      <c r="C22" s="1" t="s">
        <v>430</v>
      </c>
      <c r="D22" s="1" t="s">
        <v>879</v>
      </c>
      <c r="E22" s="14" t="s">
        <v>70</v>
      </c>
      <c r="F22" s="14" t="s">
        <v>70</v>
      </c>
      <c r="G22" s="14" t="s">
        <v>70</v>
      </c>
      <c r="H22" s="14" t="s">
        <v>70</v>
      </c>
      <c r="I22" s="79"/>
      <c r="J22" s="81">
        <v>10</v>
      </c>
      <c r="K22" s="87"/>
      <c r="L22" s="87"/>
      <c r="M22" s="1" t="s">
        <v>880</v>
      </c>
      <c r="N22" s="1" t="s">
        <v>80</v>
      </c>
      <c r="O22" s="1">
        <v>106041</v>
      </c>
      <c r="P22" s="16">
        <f>'Boekhouding 2021'!F50</f>
        <v>250</v>
      </c>
      <c r="Q22" s="16">
        <f>'Boekhouding 2021'!G50</f>
        <v>0</v>
      </c>
      <c r="R22" s="16">
        <f>'Boekhouding 2022'!F50</f>
        <v>250</v>
      </c>
      <c r="S22" s="16">
        <f>'Boekhouding 2022'!G50</f>
        <v>0</v>
      </c>
      <c r="T22" s="16">
        <f>'Boekhouding 2023'!F51</f>
        <v>0</v>
      </c>
      <c r="U22" s="16">
        <f>'Boekhouding 2023'!G51</f>
        <v>0</v>
      </c>
      <c r="V22" s="16">
        <f>'Boekhouding 2024'!F51</f>
        <v>0</v>
      </c>
      <c r="W22" s="16">
        <f>'Boekhouding 2024'!G51</f>
        <v>0</v>
      </c>
      <c r="X22" s="16">
        <v>0</v>
      </c>
      <c r="Y22" s="16">
        <v>0</v>
      </c>
      <c r="Z22" s="16">
        <f>'Boekhouding 2022'!C50</f>
        <v>0</v>
      </c>
      <c r="AA22" s="16">
        <f>'Boekhouding 2022'!D50</f>
        <v>0</v>
      </c>
      <c r="AB22" s="16">
        <f>'Boekhouding 2023'!C51</f>
        <v>0</v>
      </c>
      <c r="AC22" s="16">
        <f>'Boekhouding 2023'!D51</f>
        <v>0</v>
      </c>
      <c r="AD22" s="16">
        <f>'Boekhouding 2024'!C51</f>
        <v>0</v>
      </c>
      <c r="AE22" s="16">
        <f>'Boekhouding 2024'!D51</f>
        <v>0</v>
      </c>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5766-C44E-4A9B-AC02-1B6AA4F01C62}">
  <sheetPr>
    <tabColor rgb="FF00B050"/>
  </sheetPr>
  <dimension ref="A1:AE18"/>
  <sheetViews>
    <sheetView topLeftCell="A3" workbookViewId="0">
      <selection activeCell="L15" sqref="L15"/>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9" width="5.5546875" style="11" hidden="1" customWidth="1"/>
    <col min="10" max="10" width="6.88671875" style="11" hidden="1" customWidth="1"/>
    <col min="11"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19</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72" x14ac:dyDescent="0.3">
      <c r="A5" s="9" t="s">
        <v>185</v>
      </c>
      <c r="B5" s="9"/>
      <c r="C5" s="9"/>
      <c r="D5" s="41" t="s">
        <v>930</v>
      </c>
      <c r="E5" s="42" t="s">
        <v>831</v>
      </c>
      <c r="F5" s="42" t="s">
        <v>828</v>
      </c>
      <c r="G5" s="42" t="s">
        <v>829</v>
      </c>
      <c r="H5" s="42" t="s">
        <v>830</v>
      </c>
      <c r="I5" s="98">
        <v>107</v>
      </c>
      <c r="J5" s="98">
        <v>104</v>
      </c>
      <c r="K5" s="98">
        <v>118</v>
      </c>
      <c r="L5" s="98"/>
      <c r="M5" s="9" t="s">
        <v>842</v>
      </c>
      <c r="N5" s="9"/>
      <c r="O5" s="9" t="s">
        <v>767</v>
      </c>
      <c r="P5" s="28">
        <f>'Boekhouding 2021'!F51</f>
        <v>1050</v>
      </c>
      <c r="Q5" s="28">
        <f>'Boekhouding 2021'!G51</f>
        <v>0</v>
      </c>
      <c r="R5" s="28">
        <f>R6+R11+R16</f>
        <v>1150</v>
      </c>
      <c r="S5" s="28">
        <f>S6+S11+S16</f>
        <v>0</v>
      </c>
      <c r="T5" s="28">
        <f>T6+T11+T16</f>
        <v>550</v>
      </c>
      <c r="U5" s="28">
        <f t="shared" ref="U5:AE5" si="0">U6+U11+U16</f>
        <v>0</v>
      </c>
      <c r="V5" s="28">
        <f t="shared" si="0"/>
        <v>550</v>
      </c>
      <c r="W5" s="28">
        <f t="shared" si="0"/>
        <v>0</v>
      </c>
      <c r="X5" s="28">
        <f t="shared" si="0"/>
        <v>332.8</v>
      </c>
      <c r="Y5" s="28">
        <f t="shared" si="0"/>
        <v>0</v>
      </c>
      <c r="Z5" s="28">
        <f t="shared" si="0"/>
        <v>1138.5999999999999</v>
      </c>
      <c r="AA5" s="28">
        <f t="shared" si="0"/>
        <v>0</v>
      </c>
      <c r="AB5" s="28">
        <f t="shared" si="0"/>
        <v>223.3</v>
      </c>
      <c r="AC5" s="28">
        <f t="shared" si="0"/>
        <v>0</v>
      </c>
      <c r="AD5" s="28">
        <f t="shared" si="0"/>
        <v>167</v>
      </c>
      <c r="AE5" s="28">
        <f t="shared" si="0"/>
        <v>0</v>
      </c>
    </row>
    <row r="6" spans="1:31" s="19" customFormat="1" ht="28.8" x14ac:dyDescent="0.3">
      <c r="A6" s="15"/>
      <c r="B6" s="15" t="s">
        <v>186</v>
      </c>
      <c r="C6" s="15"/>
      <c r="D6" s="36" t="s">
        <v>931</v>
      </c>
      <c r="E6" s="17">
        <v>3</v>
      </c>
      <c r="F6" s="17">
        <v>4</v>
      </c>
      <c r="G6" s="17">
        <v>5</v>
      </c>
      <c r="H6" s="17">
        <v>6</v>
      </c>
      <c r="I6" s="82">
        <v>5</v>
      </c>
      <c r="J6" s="82">
        <v>6</v>
      </c>
      <c r="K6" s="82">
        <v>6</v>
      </c>
      <c r="L6" s="82"/>
      <c r="M6" s="15" t="s">
        <v>843</v>
      </c>
      <c r="N6" s="15"/>
      <c r="O6" s="15" t="s">
        <v>768</v>
      </c>
      <c r="P6" s="29">
        <f>P7+P8+P9+P10</f>
        <v>750</v>
      </c>
      <c r="Q6" s="29">
        <f>Q7+Q8+Q9+Q10</f>
        <v>0</v>
      </c>
      <c r="R6" s="29">
        <f>R7+R8+R9+R10</f>
        <v>450</v>
      </c>
      <c r="S6" s="29">
        <f>S7+S8+S9+S10</f>
        <v>0</v>
      </c>
      <c r="T6" s="29">
        <f>T7+T8+T9+T10</f>
        <v>550</v>
      </c>
      <c r="U6" s="29">
        <f t="shared" ref="U6:AE6" si="1">U7+U8+U9+U10</f>
        <v>0</v>
      </c>
      <c r="V6" s="29">
        <f t="shared" si="1"/>
        <v>550</v>
      </c>
      <c r="W6" s="29">
        <f t="shared" si="1"/>
        <v>0</v>
      </c>
      <c r="X6" s="29">
        <f t="shared" si="1"/>
        <v>332.8</v>
      </c>
      <c r="Y6" s="29">
        <f t="shared" si="1"/>
        <v>0</v>
      </c>
      <c r="Z6" s="29">
        <f t="shared" si="1"/>
        <v>763.5</v>
      </c>
      <c r="AA6" s="29">
        <f t="shared" si="1"/>
        <v>0</v>
      </c>
      <c r="AB6" s="29">
        <f t="shared" si="1"/>
        <v>223.3</v>
      </c>
      <c r="AC6" s="29">
        <f t="shared" si="1"/>
        <v>0</v>
      </c>
      <c r="AD6" s="29">
        <f t="shared" si="1"/>
        <v>167</v>
      </c>
      <c r="AE6" s="29">
        <f t="shared" si="1"/>
        <v>0</v>
      </c>
    </row>
    <row r="7" spans="1:31" x14ac:dyDescent="0.3">
      <c r="A7" s="1"/>
      <c r="B7" s="1"/>
      <c r="C7" s="1" t="s">
        <v>187</v>
      </c>
      <c r="D7" s="1" t="s">
        <v>350</v>
      </c>
      <c r="E7" s="14" t="s">
        <v>71</v>
      </c>
      <c r="F7" s="14" t="s">
        <v>44</v>
      </c>
      <c r="G7" s="14" t="s">
        <v>71</v>
      </c>
      <c r="H7" s="14" t="s">
        <v>44</v>
      </c>
      <c r="I7" s="81">
        <v>4</v>
      </c>
      <c r="J7" s="96" t="s">
        <v>1286</v>
      </c>
      <c r="K7" s="81">
        <v>3</v>
      </c>
      <c r="L7" s="81"/>
      <c r="M7" s="1" t="s">
        <v>347</v>
      </c>
      <c r="N7" s="1" t="s">
        <v>80</v>
      </c>
      <c r="O7" s="1">
        <v>107011</v>
      </c>
      <c r="P7" s="16">
        <f>'Boekhouding 2021'!F52</f>
        <v>150</v>
      </c>
      <c r="Q7" s="16">
        <f>'Boekhouding 2021'!G52</f>
        <v>0</v>
      </c>
      <c r="R7" s="16">
        <f>'Boekhouding 2022'!F52</f>
        <v>0</v>
      </c>
      <c r="S7" s="16">
        <f>'Boekhouding 2022'!G52</f>
        <v>0</v>
      </c>
      <c r="T7" s="16">
        <f>'Boekhouding 2023'!F53</f>
        <v>0</v>
      </c>
      <c r="U7" s="16">
        <f>'Boekhouding 2023'!G53</f>
        <v>0</v>
      </c>
      <c r="V7" s="16">
        <f>'Boekhouding 2024'!F53</f>
        <v>0</v>
      </c>
      <c r="W7" s="16">
        <f>'Boekhouding 2024'!G53</f>
        <v>0</v>
      </c>
      <c r="X7" s="16">
        <f>'Boekhouding 2021'!C52</f>
        <v>73.8</v>
      </c>
      <c r="Y7" s="16">
        <f>'Boekhouding 2021'!D52</f>
        <v>0</v>
      </c>
      <c r="Z7" s="16">
        <f>'Boekhouding 2022'!C52</f>
        <v>0</v>
      </c>
      <c r="AA7" s="16">
        <f>'Boekhouding 2022'!D52</f>
        <v>0</v>
      </c>
      <c r="AB7" s="16">
        <f>'Boekhouding 2023'!C53</f>
        <v>0</v>
      </c>
      <c r="AC7" s="16">
        <f>'Boekhouding 2023'!D53</f>
        <v>0</v>
      </c>
      <c r="AD7" s="16">
        <f>'Boekhouding 2024'!C53</f>
        <v>0</v>
      </c>
      <c r="AE7" s="16">
        <f>'Boekhouding 2024'!D53</f>
        <v>0</v>
      </c>
    </row>
    <row r="8" spans="1:31" x14ac:dyDescent="0.3">
      <c r="A8" s="1"/>
      <c r="B8" s="1"/>
      <c r="C8" s="1" t="s">
        <v>188</v>
      </c>
      <c r="D8" s="1" t="s">
        <v>334</v>
      </c>
      <c r="E8" s="14" t="s">
        <v>70</v>
      </c>
      <c r="F8" s="14" t="s">
        <v>44</v>
      </c>
      <c r="G8" s="14" t="s">
        <v>70</v>
      </c>
      <c r="H8" s="14" t="s">
        <v>44</v>
      </c>
      <c r="I8" s="111">
        <v>44687</v>
      </c>
      <c r="J8" s="96" t="s">
        <v>1286</v>
      </c>
      <c r="K8" s="81" t="s">
        <v>1286</v>
      </c>
      <c r="L8" s="81"/>
      <c r="M8" s="1" t="s">
        <v>419</v>
      </c>
      <c r="N8" s="1" t="s">
        <v>80</v>
      </c>
      <c r="O8" s="1">
        <v>107012</v>
      </c>
      <c r="P8" s="16">
        <f>'Boekhouding 2021'!F53</f>
        <v>150</v>
      </c>
      <c r="Q8" s="16">
        <f>'Boekhouding 2021'!G53</f>
        <v>0</v>
      </c>
      <c r="R8" s="16">
        <f>'Boekhouding 2022'!F53</f>
        <v>0</v>
      </c>
      <c r="S8" s="16">
        <f>'Boekhouding 2022'!G53</f>
        <v>0</v>
      </c>
      <c r="T8" s="16">
        <f>'Boekhouding 2023'!F54</f>
        <v>0</v>
      </c>
      <c r="U8" s="16">
        <f>'Boekhouding 2023'!G54</f>
        <v>0</v>
      </c>
      <c r="V8" s="16">
        <f>'Boekhouding 2024'!F54</f>
        <v>0</v>
      </c>
      <c r="W8" s="16">
        <f>'Boekhouding 2024'!G54</f>
        <v>0</v>
      </c>
      <c r="X8" s="16">
        <f>'Boekhouding 2021'!C53</f>
        <v>73.8</v>
      </c>
      <c r="Y8" s="16">
        <f>'Boekhouding 2021'!D53</f>
        <v>0</v>
      </c>
      <c r="Z8" s="16">
        <f>'Boekhouding 2022'!C53</f>
        <v>108.8</v>
      </c>
      <c r="AA8" s="16">
        <f>'Boekhouding 2022'!D53</f>
        <v>0</v>
      </c>
      <c r="AB8" s="16">
        <f>'Boekhouding 2023'!C54</f>
        <v>0</v>
      </c>
      <c r="AC8" s="16">
        <f>'Boekhouding 2023'!D54</f>
        <v>0</v>
      </c>
      <c r="AD8" s="16">
        <f>'Boekhouding 2024'!C54</f>
        <v>0</v>
      </c>
      <c r="AE8" s="16">
        <f>'Boekhouding 2024'!D54</f>
        <v>0</v>
      </c>
    </row>
    <row r="9" spans="1:31" x14ac:dyDescent="0.3">
      <c r="A9" s="1"/>
      <c r="B9" s="1"/>
      <c r="C9" s="1" t="s">
        <v>189</v>
      </c>
      <c r="D9" s="1" t="s">
        <v>335</v>
      </c>
      <c r="E9" s="14" t="s">
        <v>78</v>
      </c>
      <c r="F9" s="14" t="s">
        <v>78</v>
      </c>
      <c r="G9" s="14" t="s">
        <v>78</v>
      </c>
      <c r="H9" s="14" t="s">
        <v>78</v>
      </c>
      <c r="I9" s="81">
        <v>4</v>
      </c>
      <c r="J9" s="81">
        <v>5</v>
      </c>
      <c r="K9" s="81">
        <v>4</v>
      </c>
      <c r="L9" s="81"/>
      <c r="M9" s="1" t="s">
        <v>348</v>
      </c>
      <c r="N9" s="1" t="s">
        <v>80</v>
      </c>
      <c r="O9" s="1">
        <v>107013</v>
      </c>
      <c r="P9" s="16">
        <f>'Boekhouding 2021'!F54</f>
        <v>150</v>
      </c>
      <c r="Q9" s="16">
        <f>'Boekhouding 2021'!G54</f>
        <v>0</v>
      </c>
      <c r="R9" s="16">
        <f>'Boekhouding 2022'!F54</f>
        <v>150</v>
      </c>
      <c r="S9" s="16">
        <f>'Boekhouding 2022'!G54</f>
        <v>0</v>
      </c>
      <c r="T9" s="16">
        <f>'Boekhouding 2023'!F55</f>
        <v>200</v>
      </c>
      <c r="U9" s="16">
        <f>'Boekhouding 2023'!G55</f>
        <v>0</v>
      </c>
      <c r="V9" s="16">
        <f>'Boekhouding 2024'!F55</f>
        <v>200</v>
      </c>
      <c r="W9" s="16">
        <f>'Boekhouding 2024'!G55</f>
        <v>0</v>
      </c>
      <c r="X9" s="16">
        <f>'Boekhouding 2021'!C54</f>
        <v>102.2</v>
      </c>
      <c r="Y9" s="16">
        <f>'Boekhouding 2021'!D54</f>
        <v>0</v>
      </c>
      <c r="Z9" s="16">
        <f>'Boekhouding 2022'!C54</f>
        <v>401.5</v>
      </c>
      <c r="AA9" s="16">
        <f>'Boekhouding 2022'!D54</f>
        <v>0</v>
      </c>
      <c r="AB9" s="16">
        <f>'Boekhouding 2023'!C55</f>
        <v>129</v>
      </c>
      <c r="AC9" s="16">
        <f>'Boekhouding 2023'!D55</f>
        <v>0</v>
      </c>
      <c r="AD9" s="16">
        <f>'Boekhouding 2024'!C55</f>
        <v>167</v>
      </c>
      <c r="AE9" s="16">
        <f>'Boekhouding 2024'!D55</f>
        <v>0</v>
      </c>
    </row>
    <row r="10" spans="1:31" x14ac:dyDescent="0.3">
      <c r="A10" s="1"/>
      <c r="B10" s="1"/>
      <c r="C10" s="1" t="s">
        <v>190</v>
      </c>
      <c r="D10" s="1" t="s">
        <v>336</v>
      </c>
      <c r="E10" s="14" t="s">
        <v>78</v>
      </c>
      <c r="F10" s="14" t="s">
        <v>78</v>
      </c>
      <c r="G10" s="14" t="s">
        <v>78</v>
      </c>
      <c r="H10" s="14" t="s">
        <v>78</v>
      </c>
      <c r="I10" s="81">
        <v>6</v>
      </c>
      <c r="J10" s="81">
        <v>10</v>
      </c>
      <c r="K10" s="81">
        <v>6</v>
      </c>
      <c r="L10" s="81"/>
      <c r="M10" s="1" t="s">
        <v>344</v>
      </c>
      <c r="N10" s="1" t="s">
        <v>80</v>
      </c>
      <c r="O10" s="1">
        <v>107014</v>
      </c>
      <c r="P10" s="16">
        <f>'Boekhouding 2021'!F55</f>
        <v>300</v>
      </c>
      <c r="Q10" s="16">
        <f>'Boekhouding 2021'!G55</f>
        <v>0</v>
      </c>
      <c r="R10" s="16">
        <f>'Boekhouding 2022'!F55</f>
        <v>300</v>
      </c>
      <c r="S10" s="16">
        <f>'Boekhouding 2022'!G55</f>
        <v>0</v>
      </c>
      <c r="T10" s="16">
        <f>'Boekhouding 2023'!F56</f>
        <v>350</v>
      </c>
      <c r="U10" s="16">
        <f>'Boekhouding 2023'!G56</f>
        <v>0</v>
      </c>
      <c r="V10" s="16">
        <f>'Boekhouding 2024'!F56</f>
        <v>350</v>
      </c>
      <c r="W10" s="16">
        <f>'Boekhouding 2024'!G56</f>
        <v>0</v>
      </c>
      <c r="X10" s="16">
        <f>'Boekhouding 2021'!C55</f>
        <v>83</v>
      </c>
      <c r="Y10" s="16">
        <f>'Boekhouding 2021'!D55</f>
        <v>0</v>
      </c>
      <c r="Z10" s="16">
        <f>'Boekhouding 2022'!C55</f>
        <v>253.2</v>
      </c>
      <c r="AA10" s="16">
        <f>'Boekhouding 2022'!D55</f>
        <v>0</v>
      </c>
      <c r="AB10" s="16">
        <f>'Boekhouding 2023'!C56</f>
        <v>94.3</v>
      </c>
      <c r="AC10" s="16">
        <f>'Boekhouding 2023'!D56</f>
        <v>0</v>
      </c>
      <c r="AD10" s="16">
        <f>'Boekhouding 2024'!C56</f>
        <v>0</v>
      </c>
      <c r="AE10" s="16">
        <f>'Boekhouding 2024'!D56</f>
        <v>0</v>
      </c>
    </row>
    <row r="11" spans="1:31" s="19" customFormat="1" ht="57.6" x14ac:dyDescent="0.3">
      <c r="A11" s="15"/>
      <c r="B11" s="15" t="s">
        <v>191</v>
      </c>
      <c r="C11" s="15"/>
      <c r="D11" s="36" t="s">
        <v>932</v>
      </c>
      <c r="E11" s="17">
        <v>2</v>
      </c>
      <c r="F11" s="17">
        <v>3</v>
      </c>
      <c r="G11" s="17">
        <v>3</v>
      </c>
      <c r="H11" s="17">
        <v>4</v>
      </c>
      <c r="I11" s="82">
        <v>2</v>
      </c>
      <c r="J11" s="82">
        <v>4</v>
      </c>
      <c r="K11" s="82">
        <v>13</v>
      </c>
      <c r="L11" s="82"/>
      <c r="M11" s="15" t="s">
        <v>346</v>
      </c>
      <c r="N11" s="15"/>
      <c r="O11" s="15" t="s">
        <v>769</v>
      </c>
      <c r="P11" s="29">
        <f>P12+P13+P14+P15</f>
        <v>300</v>
      </c>
      <c r="Q11" s="29">
        <f>Q12+Q13+Q14+Q15</f>
        <v>0</v>
      </c>
      <c r="R11" s="29">
        <f>R12+R13+R14+R15</f>
        <v>300</v>
      </c>
      <c r="S11" s="29">
        <f>S12+S13+S14+S15</f>
        <v>0</v>
      </c>
      <c r="T11" s="29">
        <f>T12+T13+T14+T15</f>
        <v>0</v>
      </c>
      <c r="U11" s="29">
        <f t="shared" ref="U11:AE11" si="2">U12+U13+U14+U15</f>
        <v>0</v>
      </c>
      <c r="V11" s="29">
        <f t="shared" si="2"/>
        <v>0</v>
      </c>
      <c r="W11" s="29">
        <f t="shared" si="2"/>
        <v>0</v>
      </c>
      <c r="X11" s="29">
        <f t="shared" si="2"/>
        <v>0</v>
      </c>
      <c r="Y11" s="29">
        <f t="shared" si="2"/>
        <v>0</v>
      </c>
      <c r="Z11" s="29">
        <f t="shared" si="2"/>
        <v>375.1</v>
      </c>
      <c r="AA11" s="29">
        <f t="shared" si="2"/>
        <v>0</v>
      </c>
      <c r="AB11" s="29">
        <f t="shared" si="2"/>
        <v>0</v>
      </c>
      <c r="AC11" s="29">
        <f t="shared" si="2"/>
        <v>0</v>
      </c>
      <c r="AD11" s="29">
        <f t="shared" si="2"/>
        <v>0</v>
      </c>
      <c r="AE11" s="29">
        <f t="shared" si="2"/>
        <v>0</v>
      </c>
    </row>
    <row r="12" spans="1:31" x14ac:dyDescent="0.3">
      <c r="A12" s="1"/>
      <c r="B12" s="1"/>
      <c r="C12" s="1" t="s">
        <v>192</v>
      </c>
      <c r="D12" s="1" t="s">
        <v>337</v>
      </c>
      <c r="E12" s="30" t="s">
        <v>42</v>
      </c>
      <c r="F12" s="30" t="s">
        <v>42</v>
      </c>
      <c r="G12" s="30" t="s">
        <v>42</v>
      </c>
      <c r="H12" s="30" t="s">
        <v>42</v>
      </c>
      <c r="I12" s="81">
        <v>2</v>
      </c>
      <c r="J12" s="81">
        <v>4</v>
      </c>
      <c r="K12" s="81">
        <v>13</v>
      </c>
      <c r="L12" s="81"/>
      <c r="M12" s="1" t="s">
        <v>346</v>
      </c>
      <c r="N12" s="1" t="s">
        <v>1561</v>
      </c>
      <c r="O12" s="1"/>
      <c r="P12" s="16">
        <v>0</v>
      </c>
      <c r="Q12" s="16">
        <v>0</v>
      </c>
      <c r="R12" s="16">
        <v>0</v>
      </c>
      <c r="S12" s="16">
        <v>0</v>
      </c>
      <c r="T12" s="16"/>
      <c r="U12" s="16"/>
      <c r="V12" s="16"/>
      <c r="W12" s="16"/>
      <c r="X12" s="16">
        <v>0</v>
      </c>
      <c r="Y12" s="16">
        <v>0</v>
      </c>
      <c r="Z12" s="16">
        <v>0</v>
      </c>
      <c r="AA12" s="16">
        <v>0</v>
      </c>
      <c r="AB12" s="16"/>
      <c r="AC12" s="16"/>
      <c r="AD12" s="16"/>
      <c r="AE12" s="16"/>
    </row>
    <row r="13" spans="1:31" s="19" customFormat="1" x14ac:dyDescent="0.3">
      <c r="A13" s="1"/>
      <c r="B13" s="1"/>
      <c r="C13" s="1" t="s">
        <v>193</v>
      </c>
      <c r="D13" s="1" t="s">
        <v>338</v>
      </c>
      <c r="E13" s="30" t="s">
        <v>42</v>
      </c>
      <c r="F13" s="30" t="s">
        <v>42</v>
      </c>
      <c r="G13" s="30" t="s">
        <v>42</v>
      </c>
      <c r="H13" s="30" t="s">
        <v>42</v>
      </c>
      <c r="I13" s="81">
        <v>3</v>
      </c>
      <c r="J13" s="81">
        <v>2</v>
      </c>
      <c r="K13" s="81">
        <v>3</v>
      </c>
      <c r="L13" s="81"/>
      <c r="M13" s="1" t="s">
        <v>345</v>
      </c>
      <c r="N13" s="1" t="s">
        <v>80</v>
      </c>
      <c r="O13" s="1"/>
      <c r="P13" s="16">
        <v>0</v>
      </c>
      <c r="Q13" s="16">
        <v>0</v>
      </c>
      <c r="R13" s="16">
        <v>0</v>
      </c>
      <c r="S13" s="16">
        <v>0</v>
      </c>
      <c r="T13" s="16"/>
      <c r="U13" s="16"/>
      <c r="V13" s="16"/>
      <c r="W13" s="16"/>
      <c r="X13" s="16">
        <v>0</v>
      </c>
      <c r="Y13" s="16">
        <v>0</v>
      </c>
      <c r="Z13" s="16">
        <v>0</v>
      </c>
      <c r="AA13" s="16">
        <v>0</v>
      </c>
      <c r="AB13" s="16"/>
      <c r="AC13" s="16"/>
      <c r="AD13" s="16"/>
      <c r="AE13" s="16"/>
    </row>
    <row r="14" spans="1:31" x14ac:dyDescent="0.3">
      <c r="A14" s="1"/>
      <c r="B14" s="1"/>
      <c r="C14" s="1" t="s">
        <v>194</v>
      </c>
      <c r="D14" s="1" t="s">
        <v>339</v>
      </c>
      <c r="E14" s="14" t="s">
        <v>78</v>
      </c>
      <c r="F14" s="14" t="s">
        <v>78</v>
      </c>
      <c r="G14" s="14" t="s">
        <v>78</v>
      </c>
      <c r="H14" s="14" t="s">
        <v>78</v>
      </c>
      <c r="I14" s="81">
        <v>0</v>
      </c>
      <c r="J14" s="81">
        <v>16</v>
      </c>
      <c r="K14" s="87"/>
      <c r="L14" s="87"/>
      <c r="M14" s="1" t="s">
        <v>344</v>
      </c>
      <c r="N14" s="1" t="s">
        <v>80</v>
      </c>
      <c r="O14" s="1">
        <v>107021</v>
      </c>
      <c r="P14" s="16">
        <f>'Boekhouding 2021'!F56</f>
        <v>300</v>
      </c>
      <c r="Q14" s="16">
        <f>'Boekhouding 2021'!G56</f>
        <v>0</v>
      </c>
      <c r="R14" s="16">
        <f>'Boekhouding 2022'!F56</f>
        <v>300</v>
      </c>
      <c r="S14" s="16">
        <f>'Boekhouding 2022'!G56</f>
        <v>0</v>
      </c>
      <c r="T14" s="16">
        <f>'Boekhouding 2023'!F57</f>
        <v>0</v>
      </c>
      <c r="U14" s="16">
        <f>'Boekhouding 2023'!G57</f>
        <v>0</v>
      </c>
      <c r="V14" s="16">
        <f>'Boekhouding 2024'!F57</f>
        <v>0</v>
      </c>
      <c r="W14" s="16">
        <f>'Boekhouding 2024'!G57</f>
        <v>0</v>
      </c>
      <c r="X14" s="16">
        <f>'Boekhouding 2021'!C56</f>
        <v>0</v>
      </c>
      <c r="Y14" s="16">
        <f>'Boekhouding 2021'!D56</f>
        <v>0</v>
      </c>
      <c r="Z14" s="16">
        <f>'Boekhouding 2022'!C56</f>
        <v>375.1</v>
      </c>
      <c r="AA14" s="16">
        <f>'Boekhouding 2022'!D56</f>
        <v>0</v>
      </c>
      <c r="AB14" s="16">
        <f>'Boekhouding 2023'!C57</f>
        <v>0</v>
      </c>
      <c r="AC14" s="16">
        <f>'Boekhouding 2023'!D57</f>
        <v>0</v>
      </c>
      <c r="AD14" s="16">
        <f>'Boekhouding 2024'!C57</f>
        <v>0</v>
      </c>
      <c r="AE14" s="16">
        <f>'Boekhouding 2024'!D57</f>
        <v>0</v>
      </c>
    </row>
    <row r="15" spans="1:31" x14ac:dyDescent="0.3">
      <c r="A15" s="1"/>
      <c r="B15" s="1"/>
      <c r="C15" s="1" t="s">
        <v>195</v>
      </c>
      <c r="D15" s="1" t="s">
        <v>340</v>
      </c>
      <c r="E15" s="14" t="s">
        <v>78</v>
      </c>
      <c r="F15" s="14" t="s">
        <v>78</v>
      </c>
      <c r="G15" s="14" t="s">
        <v>78</v>
      </c>
      <c r="H15" s="14" t="s">
        <v>78</v>
      </c>
      <c r="I15" s="105">
        <v>0.8125</v>
      </c>
      <c r="J15" s="105">
        <v>0.87480000000000002</v>
      </c>
      <c r="K15" s="81">
        <v>84.83</v>
      </c>
      <c r="L15" s="81"/>
      <c r="M15" s="1" t="s">
        <v>332</v>
      </c>
      <c r="N15" s="1" t="s">
        <v>80</v>
      </c>
      <c r="O15" s="1"/>
      <c r="P15" s="16">
        <v>0</v>
      </c>
      <c r="Q15" s="16">
        <v>0</v>
      </c>
      <c r="R15" s="16">
        <v>0</v>
      </c>
      <c r="S15" s="16">
        <v>0</v>
      </c>
      <c r="T15" s="16"/>
      <c r="U15" s="16"/>
      <c r="V15" s="16"/>
      <c r="W15" s="16"/>
      <c r="X15" s="16">
        <v>0</v>
      </c>
      <c r="Y15" s="16">
        <v>0</v>
      </c>
      <c r="Z15" s="16">
        <v>0</v>
      </c>
      <c r="AA15" s="16">
        <v>0</v>
      </c>
      <c r="AB15" s="16"/>
      <c r="AC15" s="16"/>
      <c r="AD15" s="16"/>
      <c r="AE15" s="16"/>
    </row>
    <row r="16" spans="1:31" ht="43.2" x14ac:dyDescent="0.3">
      <c r="A16" s="1"/>
      <c r="B16" s="15" t="s">
        <v>196</v>
      </c>
      <c r="C16" s="15"/>
      <c r="D16" s="36" t="s">
        <v>933</v>
      </c>
      <c r="E16" s="14" t="s">
        <v>44</v>
      </c>
      <c r="F16" s="14" t="s">
        <v>349</v>
      </c>
      <c r="G16" s="14" t="s">
        <v>44</v>
      </c>
      <c r="H16" s="14" t="s">
        <v>44</v>
      </c>
      <c r="I16" s="96" t="s">
        <v>1286</v>
      </c>
      <c r="J16" s="80"/>
      <c r="K16" s="96"/>
      <c r="L16" s="96"/>
      <c r="M16" s="1" t="s">
        <v>419</v>
      </c>
      <c r="N16" s="1"/>
      <c r="O16" s="1" t="s">
        <v>770</v>
      </c>
      <c r="P16" s="16">
        <f>P17+P18</f>
        <v>0</v>
      </c>
      <c r="Q16" s="16">
        <f>Q17+Q18</f>
        <v>0</v>
      </c>
      <c r="R16" s="16">
        <f>R17+R18</f>
        <v>400</v>
      </c>
      <c r="S16" s="16">
        <f>S17+S18</f>
        <v>0</v>
      </c>
      <c r="T16" s="16">
        <f>T17+T18</f>
        <v>0</v>
      </c>
      <c r="U16" s="16">
        <f t="shared" ref="U16:AE16" si="3">U17+U18</f>
        <v>0</v>
      </c>
      <c r="V16" s="16">
        <f t="shared" si="3"/>
        <v>0</v>
      </c>
      <c r="W16" s="16">
        <f t="shared" si="3"/>
        <v>0</v>
      </c>
      <c r="X16" s="16">
        <f t="shared" si="3"/>
        <v>0</v>
      </c>
      <c r="Y16" s="16">
        <f t="shared" si="3"/>
        <v>0</v>
      </c>
      <c r="Z16" s="16">
        <f t="shared" si="3"/>
        <v>0</v>
      </c>
      <c r="AA16" s="16">
        <f t="shared" si="3"/>
        <v>0</v>
      </c>
      <c r="AB16" s="16">
        <f t="shared" si="3"/>
        <v>0</v>
      </c>
      <c r="AC16" s="16">
        <f t="shared" si="3"/>
        <v>0</v>
      </c>
      <c r="AD16" s="16">
        <f t="shared" si="3"/>
        <v>0</v>
      </c>
      <c r="AE16" s="16">
        <f t="shared" si="3"/>
        <v>0</v>
      </c>
    </row>
    <row r="17" spans="1:31" x14ac:dyDescent="0.3">
      <c r="A17" s="1"/>
      <c r="B17" s="1"/>
      <c r="C17" s="1" t="s">
        <v>197</v>
      </c>
      <c r="D17" s="1" t="s">
        <v>341</v>
      </c>
      <c r="E17" s="14" t="s">
        <v>44</v>
      </c>
      <c r="F17" s="14" t="s">
        <v>349</v>
      </c>
      <c r="G17" s="14" t="s">
        <v>44</v>
      </c>
      <c r="H17" s="14" t="s">
        <v>44</v>
      </c>
      <c r="I17" s="96" t="s">
        <v>1286</v>
      </c>
      <c r="J17" s="80"/>
      <c r="K17" s="96"/>
      <c r="L17" s="96"/>
      <c r="M17" s="1" t="s">
        <v>419</v>
      </c>
      <c r="N17" s="1" t="s">
        <v>80</v>
      </c>
      <c r="O17" s="1">
        <v>107031</v>
      </c>
      <c r="P17" s="16">
        <v>0</v>
      </c>
      <c r="Q17" s="16">
        <v>0</v>
      </c>
      <c r="R17" s="16">
        <f>'Boekhouding 2022'!F57</f>
        <v>200</v>
      </c>
      <c r="S17" s="16">
        <f>'Boekhouding 2022'!G57</f>
        <v>0</v>
      </c>
      <c r="T17" s="16">
        <f>'Boekhouding 2023'!F58</f>
        <v>0</v>
      </c>
      <c r="U17" s="16">
        <f>'Boekhouding 2023'!G58</f>
        <v>0</v>
      </c>
      <c r="V17" s="16">
        <f>'Boekhouding 2024'!F58</f>
        <v>0</v>
      </c>
      <c r="W17" s="16">
        <f>'Boekhouding 2024'!G58</f>
        <v>0</v>
      </c>
      <c r="X17" s="16">
        <v>0</v>
      </c>
      <c r="Y17" s="16">
        <v>0</v>
      </c>
      <c r="Z17" s="16">
        <f>'Boekhouding 2022'!C57</f>
        <v>0</v>
      </c>
      <c r="AA17" s="16">
        <f>'Boekhouding 2022'!D57</f>
        <v>0</v>
      </c>
      <c r="AB17" s="16">
        <f>'Boekhouding 2023'!C58</f>
        <v>0</v>
      </c>
      <c r="AC17" s="16">
        <f>'Boekhouding 2023'!D58</f>
        <v>0</v>
      </c>
      <c r="AD17" s="16">
        <f>'Boekhouding 2024'!C58</f>
        <v>0</v>
      </c>
      <c r="AE17" s="16">
        <f>'Boekhouding 2024'!D58</f>
        <v>0</v>
      </c>
    </row>
    <row r="18" spans="1:31" x14ac:dyDescent="0.3">
      <c r="A18" s="1"/>
      <c r="B18" s="1"/>
      <c r="C18" s="1" t="s">
        <v>198</v>
      </c>
      <c r="D18" s="1" t="s">
        <v>342</v>
      </c>
      <c r="E18" s="14" t="s">
        <v>44</v>
      </c>
      <c r="F18" s="14" t="s">
        <v>349</v>
      </c>
      <c r="G18" s="14" t="s">
        <v>44</v>
      </c>
      <c r="H18" s="14" t="s">
        <v>44</v>
      </c>
      <c r="I18" s="96" t="s">
        <v>1286</v>
      </c>
      <c r="J18" s="80"/>
      <c r="K18" s="96"/>
      <c r="L18" s="96"/>
      <c r="M18" s="1" t="s">
        <v>343</v>
      </c>
      <c r="N18" s="1" t="s">
        <v>80</v>
      </c>
      <c r="O18" s="1">
        <v>107032</v>
      </c>
      <c r="P18" s="16">
        <v>0</v>
      </c>
      <c r="Q18" s="16">
        <v>0</v>
      </c>
      <c r="R18" s="16">
        <f>'Boekhouding 2022'!F58</f>
        <v>200</v>
      </c>
      <c r="S18" s="16">
        <f>'Boekhouding 2022'!G58</f>
        <v>0</v>
      </c>
      <c r="T18" s="16">
        <f>'Boekhouding 2023'!F59</f>
        <v>0</v>
      </c>
      <c r="U18" s="16">
        <f>'Boekhouding 2023'!G59</f>
        <v>0</v>
      </c>
      <c r="V18" s="16">
        <f>'Boekhouding 2024'!F59</f>
        <v>0</v>
      </c>
      <c r="W18" s="16">
        <f>'Boekhouding 2024'!G59</f>
        <v>0</v>
      </c>
      <c r="X18" s="16">
        <v>0</v>
      </c>
      <c r="Y18" s="16">
        <v>0</v>
      </c>
      <c r="Z18" s="16">
        <f>'Boekhouding 2022'!C58</f>
        <v>0</v>
      </c>
      <c r="AA18" s="16">
        <f>'Boekhouding 2022'!D58</f>
        <v>0</v>
      </c>
      <c r="AB18" s="16">
        <f>'Boekhouding 2023'!C59</f>
        <v>0</v>
      </c>
      <c r="AC18" s="16">
        <f>'Boekhouding 2023'!D59</f>
        <v>0</v>
      </c>
      <c r="AD18" s="16">
        <f>'Boekhouding 2024'!C59</f>
        <v>0</v>
      </c>
      <c r="AE18" s="16">
        <f>'Boekhouding 2024'!D59</f>
        <v>0</v>
      </c>
    </row>
  </sheetData>
  <mergeCells count="7">
    <mergeCell ref="X3:AE3"/>
    <mergeCell ref="A1:N1"/>
    <mergeCell ref="A2:F2"/>
    <mergeCell ref="G2:N2"/>
    <mergeCell ref="E3:H3"/>
    <mergeCell ref="I3:L3"/>
    <mergeCell ref="P3:W3"/>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801C-4648-44FD-8179-FEBC0DA9B9BC}">
  <sheetPr>
    <tabColor rgb="FF00B050"/>
  </sheetPr>
  <dimension ref="A1:AE38"/>
  <sheetViews>
    <sheetView topLeftCell="A6" workbookViewId="0">
      <selection activeCell="L24" sqref="L24"/>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0" width="5.5546875" style="11" hidden="1" customWidth="1"/>
    <col min="11" max="11" width="7"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23</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28.8" x14ac:dyDescent="0.3">
      <c r="A5" s="9" t="s">
        <v>199</v>
      </c>
      <c r="B5" s="9"/>
      <c r="C5" s="9"/>
      <c r="D5" s="41" t="s">
        <v>956</v>
      </c>
      <c r="E5" s="53" t="s">
        <v>894</v>
      </c>
      <c r="F5" s="53" t="s">
        <v>895</v>
      </c>
      <c r="G5" s="53" t="s">
        <v>889</v>
      </c>
      <c r="H5" s="54" t="s">
        <v>896</v>
      </c>
      <c r="I5" s="108" t="s">
        <v>1293</v>
      </c>
      <c r="J5" s="108" t="s">
        <v>891</v>
      </c>
      <c r="K5" s="176" t="s">
        <v>1585</v>
      </c>
      <c r="L5" s="98"/>
      <c r="M5" s="9" t="s">
        <v>893</v>
      </c>
      <c r="N5" s="1" t="s">
        <v>489</v>
      </c>
      <c r="O5" s="9" t="s">
        <v>771</v>
      </c>
      <c r="P5" s="28">
        <f>'Boekhouding 2021'!F57</f>
        <v>2200</v>
      </c>
      <c r="Q5" s="28">
        <f>'Boekhouding 2021'!G57</f>
        <v>1250</v>
      </c>
      <c r="R5" s="28">
        <f>R6+R13+R21+R26+R33</f>
        <v>18550</v>
      </c>
      <c r="S5" s="28">
        <f>S6+S13+S21+S26+S33</f>
        <v>17900</v>
      </c>
      <c r="T5" s="28">
        <f>T6+T13+T21+T26+T33</f>
        <v>1500</v>
      </c>
      <c r="U5" s="28">
        <f t="shared" ref="U5:AE5" si="0">U6+U13+U21+U26+U33</f>
        <v>1250</v>
      </c>
      <c r="V5" s="28">
        <f t="shared" si="0"/>
        <v>1575</v>
      </c>
      <c r="W5" s="28">
        <f t="shared" si="0"/>
        <v>1250</v>
      </c>
      <c r="X5" s="28">
        <f t="shared" si="0"/>
        <v>1517.6</v>
      </c>
      <c r="Y5" s="28">
        <f t="shared" si="0"/>
        <v>1665.6</v>
      </c>
      <c r="Z5" s="28">
        <f t="shared" si="0"/>
        <v>1565.79</v>
      </c>
      <c r="AA5" s="28">
        <f t="shared" si="0"/>
        <v>1336.29</v>
      </c>
      <c r="AB5" s="28">
        <f t="shared" si="0"/>
        <v>1498.86</v>
      </c>
      <c r="AC5" s="28">
        <f t="shared" si="0"/>
        <v>575</v>
      </c>
      <c r="AD5" s="28">
        <f t="shared" si="0"/>
        <v>30</v>
      </c>
      <c r="AE5" s="28">
        <f t="shared" si="0"/>
        <v>0</v>
      </c>
    </row>
    <row r="6" spans="1:31" s="19" customFormat="1" ht="28.8" x14ac:dyDescent="0.3">
      <c r="A6" s="15"/>
      <c r="B6" s="15" t="s">
        <v>200</v>
      </c>
      <c r="C6" s="15"/>
      <c r="D6" s="36" t="s">
        <v>957</v>
      </c>
      <c r="E6" s="14" t="s">
        <v>897</v>
      </c>
      <c r="F6" s="14" t="s">
        <v>898</v>
      </c>
      <c r="G6" s="14" t="s">
        <v>40</v>
      </c>
      <c r="H6" s="14" t="s">
        <v>40</v>
      </c>
      <c r="I6" s="106"/>
      <c r="J6" s="106"/>
      <c r="K6" s="120"/>
      <c r="L6" s="82"/>
      <c r="M6" s="1" t="s">
        <v>866</v>
      </c>
      <c r="N6" s="15"/>
      <c r="O6" s="15" t="s">
        <v>772</v>
      </c>
      <c r="P6" s="29">
        <f>SUM(P7:P12)</f>
        <v>500</v>
      </c>
      <c r="Q6" s="29">
        <f>SUM(Q7:Q12)</f>
        <v>0</v>
      </c>
      <c r="R6" s="29">
        <f>SUM(R7:R12)</f>
        <v>125</v>
      </c>
      <c r="S6" s="29">
        <f>SUM(S7:S12)</f>
        <v>0</v>
      </c>
      <c r="T6" s="29">
        <f>SUM(T7:T12)</f>
        <v>0</v>
      </c>
      <c r="U6" s="29">
        <f t="shared" ref="U6:AE6" si="1">SUM(U7:U12)</f>
        <v>0</v>
      </c>
      <c r="V6" s="29">
        <f t="shared" si="1"/>
        <v>0</v>
      </c>
      <c r="W6" s="29">
        <f t="shared" si="1"/>
        <v>0</v>
      </c>
      <c r="X6" s="29">
        <f t="shared" si="1"/>
        <v>298.60000000000002</v>
      </c>
      <c r="Y6" s="29">
        <f t="shared" si="1"/>
        <v>350.6</v>
      </c>
      <c r="Z6" s="29">
        <f t="shared" si="1"/>
        <v>561.29</v>
      </c>
      <c r="AA6" s="29">
        <f t="shared" si="1"/>
        <v>561.29</v>
      </c>
      <c r="AB6" s="29">
        <f t="shared" si="1"/>
        <v>0</v>
      </c>
      <c r="AC6" s="29">
        <f t="shared" si="1"/>
        <v>0</v>
      </c>
      <c r="AD6" s="29">
        <f t="shared" si="1"/>
        <v>0</v>
      </c>
      <c r="AE6" s="29">
        <f t="shared" si="1"/>
        <v>0</v>
      </c>
    </row>
    <row r="7" spans="1:31" x14ac:dyDescent="0.3">
      <c r="A7" s="1"/>
      <c r="B7" s="1"/>
      <c r="C7" s="1" t="s">
        <v>201</v>
      </c>
      <c r="D7" s="1" t="s">
        <v>491</v>
      </c>
      <c r="E7" s="14" t="s">
        <v>40</v>
      </c>
      <c r="F7" s="14" t="s">
        <v>44</v>
      </c>
      <c r="G7" s="14" t="s">
        <v>44</v>
      </c>
      <c r="H7" s="14" t="s">
        <v>44</v>
      </c>
      <c r="I7" s="79"/>
      <c r="J7" s="96"/>
      <c r="K7" s="80"/>
      <c r="L7" s="81"/>
      <c r="M7" s="1" t="s">
        <v>694</v>
      </c>
      <c r="N7" s="1" t="s">
        <v>489</v>
      </c>
      <c r="O7" s="1">
        <v>108011</v>
      </c>
      <c r="P7" s="16">
        <f>'Boekhouding 2021'!F58</f>
        <v>125</v>
      </c>
      <c r="Q7" s="16">
        <f>'Boekhouding 2021'!G58</f>
        <v>0</v>
      </c>
      <c r="R7" s="16">
        <f>'Boekhouding 2022'!F60</f>
        <v>0</v>
      </c>
      <c r="S7" s="16">
        <f>'Boekhouding 2022'!G60</f>
        <v>0</v>
      </c>
      <c r="T7" s="16">
        <f>'Boekhouding 2023'!F61</f>
        <v>0</v>
      </c>
      <c r="U7" s="16">
        <f>'Boekhouding 2023'!G61</f>
        <v>0</v>
      </c>
      <c r="V7" s="16">
        <f>'Boekhouding 2024'!F61</f>
        <v>0</v>
      </c>
      <c r="W7" s="16">
        <f>'Boekhouding 2024'!G61</f>
        <v>0</v>
      </c>
      <c r="X7" s="16">
        <f>'Boekhouding 2021'!C58</f>
        <v>298.60000000000002</v>
      </c>
      <c r="Y7" s="16">
        <f>'Boekhouding 2021'!D58</f>
        <v>350.6</v>
      </c>
      <c r="Z7" s="16">
        <f>'Boekhouding 2022'!C60</f>
        <v>561.29</v>
      </c>
      <c r="AA7" s="16">
        <f>'Boekhouding 2022'!D60</f>
        <v>561.29</v>
      </c>
      <c r="AB7" s="16">
        <f>'Boekhouding 2023'!C61</f>
        <v>0</v>
      </c>
      <c r="AC7" s="16">
        <f>'Boekhouding 2023'!D61</f>
        <v>0</v>
      </c>
      <c r="AD7" s="16">
        <f>'Boekhouding 2024'!C61</f>
        <v>0</v>
      </c>
      <c r="AE7" s="16">
        <f>'Boekhouding 2024'!D61</f>
        <v>0</v>
      </c>
    </row>
    <row r="8" spans="1:31" x14ac:dyDescent="0.3">
      <c r="A8" s="1"/>
      <c r="B8" s="1"/>
      <c r="C8" s="1" t="s">
        <v>202</v>
      </c>
      <c r="D8" s="1" t="s">
        <v>899</v>
      </c>
      <c r="E8" s="14" t="s">
        <v>40</v>
      </c>
      <c r="F8" s="14" t="s">
        <v>44</v>
      </c>
      <c r="G8" s="14" t="s">
        <v>44</v>
      </c>
      <c r="H8" s="14" t="s">
        <v>44</v>
      </c>
      <c r="I8" s="79"/>
      <c r="J8" s="96"/>
      <c r="K8" s="80"/>
      <c r="L8" s="81"/>
      <c r="M8" s="1" t="s">
        <v>419</v>
      </c>
      <c r="N8" s="1" t="s">
        <v>489</v>
      </c>
      <c r="O8" s="1">
        <v>108012</v>
      </c>
      <c r="P8" s="16">
        <f>'Boekhouding 2021'!F59</f>
        <v>125</v>
      </c>
      <c r="Q8" s="16">
        <f>'Boekhouding 2021'!G59</f>
        <v>0</v>
      </c>
      <c r="R8" s="16">
        <f>'Boekhouding 2022'!F61</f>
        <v>0</v>
      </c>
      <c r="S8" s="16">
        <f>'Boekhouding 2022'!G61</f>
        <v>0</v>
      </c>
      <c r="T8" s="16">
        <f>'Boekhouding 2023'!F62</f>
        <v>0</v>
      </c>
      <c r="U8" s="16">
        <f>'Boekhouding 2023'!G62</f>
        <v>0</v>
      </c>
      <c r="V8" s="16">
        <f>'Boekhouding 2024'!F62</f>
        <v>0</v>
      </c>
      <c r="W8" s="16">
        <f>'Boekhouding 2024'!G62</f>
        <v>0</v>
      </c>
      <c r="X8" s="16">
        <f>'Boekhouding 2021'!C59</f>
        <v>0</v>
      </c>
      <c r="Y8" s="16">
        <f>'Boekhouding 2021'!D59</f>
        <v>0</v>
      </c>
      <c r="Z8" s="16">
        <f>'Boekhouding 2022'!C61</f>
        <v>0</v>
      </c>
      <c r="AA8" s="16">
        <f>'Boekhouding 2022'!D61</f>
        <v>0</v>
      </c>
      <c r="AB8" s="16">
        <f>'Boekhouding 2023'!C62</f>
        <v>0</v>
      </c>
      <c r="AC8" s="16">
        <f>'Boekhouding 2023'!D62</f>
        <v>0</v>
      </c>
      <c r="AD8" s="16">
        <f>'Boekhouding 2024'!C62</f>
        <v>0</v>
      </c>
      <c r="AE8" s="16">
        <f>'Boekhouding 2024'!D62</f>
        <v>0</v>
      </c>
    </row>
    <row r="9" spans="1:31" x14ac:dyDescent="0.3">
      <c r="A9" s="1"/>
      <c r="B9" s="1"/>
      <c r="C9" s="1" t="s">
        <v>203</v>
      </c>
      <c r="D9" s="1" t="s">
        <v>900</v>
      </c>
      <c r="E9" s="14" t="s">
        <v>40</v>
      </c>
      <c r="F9" s="14" t="s">
        <v>40</v>
      </c>
      <c r="G9" s="14" t="s">
        <v>44</v>
      </c>
      <c r="H9" s="14" t="s">
        <v>44</v>
      </c>
      <c r="I9" s="79"/>
      <c r="J9" s="96"/>
      <c r="K9" s="80"/>
      <c r="L9" s="13"/>
      <c r="M9" s="1" t="s">
        <v>419</v>
      </c>
      <c r="N9" s="1" t="s">
        <v>489</v>
      </c>
      <c r="O9" s="1">
        <v>108013</v>
      </c>
      <c r="P9" s="16">
        <f>'Boekhouding 2021'!F60</f>
        <v>125</v>
      </c>
      <c r="Q9" s="16">
        <f>'Boekhouding 2021'!G60</f>
        <v>0</v>
      </c>
      <c r="R9" s="16">
        <f>'Boekhouding 2022'!F62</f>
        <v>0</v>
      </c>
      <c r="S9" s="16">
        <f>'Boekhouding 2022'!G62</f>
        <v>0</v>
      </c>
      <c r="T9" s="16">
        <f>'Boekhouding 2023'!F63</f>
        <v>0</v>
      </c>
      <c r="U9" s="16">
        <f>'Boekhouding 2023'!G63</f>
        <v>0</v>
      </c>
      <c r="V9" s="16">
        <f>'Boekhouding 2024'!F63</f>
        <v>0</v>
      </c>
      <c r="W9" s="16">
        <f>'Boekhouding 2024'!G63</f>
        <v>0</v>
      </c>
      <c r="X9" s="16">
        <f>'Boekhouding 2021'!C60</f>
        <v>0</v>
      </c>
      <c r="Y9" s="16">
        <f>'Boekhouding 2021'!D60</f>
        <v>0</v>
      </c>
      <c r="Z9" s="16">
        <f>'Boekhouding 2022'!C62</f>
        <v>0</v>
      </c>
      <c r="AA9" s="16">
        <f>'Boekhouding 2022'!D62</f>
        <v>0</v>
      </c>
      <c r="AB9" s="16">
        <f>'Boekhouding 2023'!C63</f>
        <v>0</v>
      </c>
      <c r="AC9" s="16">
        <f>'Boekhouding 2023'!D63</f>
        <v>0</v>
      </c>
      <c r="AD9" s="16">
        <f>'Boekhouding 2024'!C63</f>
        <v>0</v>
      </c>
      <c r="AE9" s="16">
        <f>'Boekhouding 2024'!D63</f>
        <v>0</v>
      </c>
    </row>
    <row r="10" spans="1:31" x14ac:dyDescent="0.3">
      <c r="A10" s="1"/>
      <c r="B10" s="1"/>
      <c r="C10" s="1" t="s">
        <v>204</v>
      </c>
      <c r="D10" s="1" t="s">
        <v>492</v>
      </c>
      <c r="E10" s="14" t="s">
        <v>40</v>
      </c>
      <c r="F10" s="14" t="s">
        <v>40</v>
      </c>
      <c r="G10" s="14" t="s">
        <v>44</v>
      </c>
      <c r="H10" s="14" t="s">
        <v>44</v>
      </c>
      <c r="I10" s="79"/>
      <c r="J10" s="96"/>
      <c r="K10" s="80"/>
      <c r="L10" s="13"/>
      <c r="M10" s="1" t="s">
        <v>419</v>
      </c>
      <c r="N10" s="1" t="s">
        <v>489</v>
      </c>
      <c r="O10" s="1">
        <v>108014</v>
      </c>
      <c r="P10" s="16">
        <f>'Boekhouding 2021'!F61</f>
        <v>125</v>
      </c>
      <c r="Q10" s="16">
        <f>'Boekhouding 2021'!G61</f>
        <v>0</v>
      </c>
      <c r="R10" s="16">
        <f>'Boekhouding 2022'!F63</f>
        <v>125</v>
      </c>
      <c r="S10" s="16">
        <f>'Boekhouding 2022'!G63</f>
        <v>0</v>
      </c>
      <c r="T10" s="16">
        <f>'Boekhouding 2023'!F64</f>
        <v>0</v>
      </c>
      <c r="U10" s="16">
        <f>'Boekhouding 2023'!G64</f>
        <v>0</v>
      </c>
      <c r="V10" s="16">
        <f>'Boekhouding 2024'!F64</f>
        <v>0</v>
      </c>
      <c r="W10" s="16">
        <f>'Boekhouding 2024'!G64</f>
        <v>0</v>
      </c>
      <c r="X10" s="16">
        <f>'Boekhouding 2021'!C61</f>
        <v>0</v>
      </c>
      <c r="Y10" s="16">
        <f>'Boekhouding 2021'!D61</f>
        <v>0</v>
      </c>
      <c r="Z10" s="16">
        <f>'Boekhouding 2022'!C63</f>
        <v>0</v>
      </c>
      <c r="AA10" s="16">
        <f>'Boekhouding 2022'!D63</f>
        <v>0</v>
      </c>
      <c r="AB10" s="16">
        <f>'Boekhouding 2023'!C64</f>
        <v>0</v>
      </c>
      <c r="AC10" s="16">
        <f>'Boekhouding 2023'!D64</f>
        <v>0</v>
      </c>
      <c r="AD10" s="16">
        <f>'Boekhouding 2024'!C64</f>
        <v>0</v>
      </c>
      <c r="AE10" s="16">
        <f>'Boekhouding 2024'!D64</f>
        <v>0</v>
      </c>
    </row>
    <row r="11" spans="1:31" s="19" customFormat="1" x14ac:dyDescent="0.3">
      <c r="A11" s="1"/>
      <c r="B11" s="1"/>
      <c r="C11" s="1" t="s">
        <v>493</v>
      </c>
      <c r="D11" s="1" t="s">
        <v>494</v>
      </c>
      <c r="E11" s="14" t="s">
        <v>44</v>
      </c>
      <c r="F11" s="14" t="s">
        <v>44</v>
      </c>
      <c r="G11" s="14" t="s">
        <v>40</v>
      </c>
      <c r="H11" s="14" t="s">
        <v>40</v>
      </c>
      <c r="I11" s="95"/>
      <c r="J11" s="109" t="s">
        <v>1447</v>
      </c>
      <c r="K11" s="157" t="s">
        <v>1489</v>
      </c>
      <c r="L11" s="82">
        <v>2023</v>
      </c>
      <c r="M11" s="1" t="s">
        <v>419</v>
      </c>
      <c r="N11" s="1" t="s">
        <v>489</v>
      </c>
      <c r="O11" s="1"/>
      <c r="P11" s="16">
        <v>0</v>
      </c>
      <c r="Q11" s="16">
        <v>0</v>
      </c>
      <c r="R11" s="16">
        <v>0</v>
      </c>
      <c r="S11" s="16">
        <v>0</v>
      </c>
      <c r="T11" s="16"/>
      <c r="U11" s="16"/>
      <c r="V11" s="16"/>
      <c r="W11" s="16"/>
      <c r="X11" s="16">
        <v>0</v>
      </c>
      <c r="Y11" s="16">
        <v>0</v>
      </c>
      <c r="Z11" s="16">
        <v>0</v>
      </c>
      <c r="AA11" s="16">
        <v>0</v>
      </c>
      <c r="AB11" s="16"/>
      <c r="AC11" s="16"/>
      <c r="AD11" s="16"/>
      <c r="AE11" s="16"/>
    </row>
    <row r="12" spans="1:31" x14ac:dyDescent="0.3">
      <c r="A12" s="1"/>
      <c r="B12" s="1"/>
      <c r="C12" s="1" t="s">
        <v>495</v>
      </c>
      <c r="D12" s="1" t="s">
        <v>496</v>
      </c>
      <c r="E12" s="14" t="s">
        <v>44</v>
      </c>
      <c r="F12" s="14" t="s">
        <v>44</v>
      </c>
      <c r="G12" s="14" t="s">
        <v>40</v>
      </c>
      <c r="H12" s="14" t="s">
        <v>40</v>
      </c>
      <c r="I12" s="96"/>
      <c r="J12" s="96"/>
      <c r="K12" s="120"/>
      <c r="L12" s="81"/>
      <c r="M12" s="1" t="s">
        <v>695</v>
      </c>
      <c r="N12" s="1" t="s">
        <v>489</v>
      </c>
      <c r="O12" s="1"/>
      <c r="P12" s="16">
        <v>0</v>
      </c>
      <c r="Q12" s="16">
        <v>0</v>
      </c>
      <c r="R12" s="16">
        <v>0</v>
      </c>
      <c r="S12" s="16">
        <v>0</v>
      </c>
      <c r="T12" s="16"/>
      <c r="U12" s="16"/>
      <c r="V12" s="16"/>
      <c r="W12" s="16"/>
      <c r="X12" s="16">
        <v>0</v>
      </c>
      <c r="Y12" s="16">
        <v>0</v>
      </c>
      <c r="Z12" s="16">
        <v>0</v>
      </c>
      <c r="AA12" s="16">
        <v>0</v>
      </c>
      <c r="AB12" s="16"/>
      <c r="AC12" s="16"/>
      <c r="AD12" s="16"/>
      <c r="AE12" s="16"/>
    </row>
    <row r="13" spans="1:31" x14ac:dyDescent="0.3">
      <c r="A13" s="15"/>
      <c r="B13" s="15" t="s">
        <v>205</v>
      </c>
      <c r="C13" s="15"/>
      <c r="D13" s="15" t="s">
        <v>958</v>
      </c>
      <c r="E13" s="14">
        <v>24</v>
      </c>
      <c r="F13" s="14">
        <v>28</v>
      </c>
      <c r="G13" s="14">
        <v>32</v>
      </c>
      <c r="H13" s="14">
        <v>36</v>
      </c>
      <c r="I13" s="81">
        <v>29</v>
      </c>
      <c r="J13" s="81">
        <v>43</v>
      </c>
      <c r="K13" s="81">
        <v>28</v>
      </c>
      <c r="L13" s="81"/>
      <c r="M13" s="1" t="s">
        <v>867</v>
      </c>
      <c r="N13" s="1" t="s">
        <v>489</v>
      </c>
      <c r="O13" s="15" t="s">
        <v>773</v>
      </c>
      <c r="P13" s="29">
        <f>SUM(P14:P20)</f>
        <v>125</v>
      </c>
      <c r="Q13" s="29">
        <f>SUM(Q14:Q20)</f>
        <v>0</v>
      </c>
      <c r="R13" s="29">
        <f>SUM(R14:R20)</f>
        <v>125</v>
      </c>
      <c r="S13" s="29">
        <f>SUM(S14:S20)</f>
        <v>0</v>
      </c>
      <c r="T13" s="29">
        <f>SUM(T14:T20)</f>
        <v>0</v>
      </c>
      <c r="U13" s="29">
        <f t="shared" ref="U13:AE13" si="2">SUM(U14:U20)</f>
        <v>0</v>
      </c>
      <c r="V13" s="29">
        <f t="shared" si="2"/>
        <v>0</v>
      </c>
      <c r="W13" s="29">
        <f t="shared" si="2"/>
        <v>0</v>
      </c>
      <c r="X13" s="29">
        <f t="shared" si="2"/>
        <v>0</v>
      </c>
      <c r="Y13" s="29">
        <f t="shared" si="2"/>
        <v>0</v>
      </c>
      <c r="Z13" s="29">
        <f t="shared" si="2"/>
        <v>0</v>
      </c>
      <c r="AA13" s="29">
        <f t="shared" si="2"/>
        <v>0</v>
      </c>
      <c r="AB13" s="29">
        <f t="shared" si="2"/>
        <v>0</v>
      </c>
      <c r="AC13" s="29">
        <f t="shared" si="2"/>
        <v>0</v>
      </c>
      <c r="AD13" s="29">
        <f t="shared" si="2"/>
        <v>0</v>
      </c>
      <c r="AE13" s="29">
        <f t="shared" si="2"/>
        <v>0</v>
      </c>
    </row>
    <row r="14" spans="1:31" x14ac:dyDescent="0.3">
      <c r="A14" s="1"/>
      <c r="B14" s="1"/>
      <c r="C14" s="1" t="s">
        <v>206</v>
      </c>
      <c r="D14" s="1" t="s">
        <v>497</v>
      </c>
      <c r="E14" s="14" t="s">
        <v>40</v>
      </c>
      <c r="F14" s="14" t="s">
        <v>44</v>
      </c>
      <c r="G14" s="14" t="s">
        <v>44</v>
      </c>
      <c r="H14" s="14" t="s">
        <v>44</v>
      </c>
      <c r="I14" s="81" t="s">
        <v>1287</v>
      </c>
      <c r="J14" s="81" t="s">
        <v>1287</v>
      </c>
      <c r="K14" s="155" t="s">
        <v>1481</v>
      </c>
      <c r="L14" s="96"/>
      <c r="M14" s="1" t="s">
        <v>696</v>
      </c>
      <c r="N14" s="1" t="s">
        <v>489</v>
      </c>
      <c r="O14" s="1"/>
      <c r="P14" s="16">
        <v>0</v>
      </c>
      <c r="Q14" s="16">
        <v>0</v>
      </c>
      <c r="R14" s="16">
        <v>0</v>
      </c>
      <c r="S14" s="16">
        <v>0</v>
      </c>
      <c r="T14" s="16"/>
      <c r="U14" s="16"/>
      <c r="V14" s="16"/>
      <c r="W14" s="16"/>
      <c r="X14" s="16">
        <v>0</v>
      </c>
      <c r="Y14" s="16">
        <v>0</v>
      </c>
      <c r="Z14" s="16">
        <v>0</v>
      </c>
      <c r="AA14" s="16">
        <v>0</v>
      </c>
      <c r="AB14" s="16"/>
      <c r="AC14" s="16"/>
      <c r="AD14" s="16"/>
      <c r="AE14" s="16"/>
    </row>
    <row r="15" spans="1:31" x14ac:dyDescent="0.3">
      <c r="A15" s="1"/>
      <c r="B15" s="1"/>
      <c r="C15" s="1" t="s">
        <v>207</v>
      </c>
      <c r="D15" s="1" t="s">
        <v>1586</v>
      </c>
      <c r="E15" s="14" t="s">
        <v>40</v>
      </c>
      <c r="F15" s="14" t="s">
        <v>40</v>
      </c>
      <c r="G15" s="14" t="s">
        <v>40</v>
      </c>
      <c r="H15" s="14" t="s">
        <v>40</v>
      </c>
      <c r="I15" s="81">
        <v>2</v>
      </c>
      <c r="J15" s="81">
        <v>2</v>
      </c>
      <c r="K15" s="156" t="s">
        <v>1482</v>
      </c>
      <c r="L15" s="81">
        <v>2</v>
      </c>
      <c r="M15" s="1" t="s">
        <v>697</v>
      </c>
      <c r="N15" s="1" t="s">
        <v>489</v>
      </c>
      <c r="O15" s="1"/>
      <c r="P15" s="16">
        <v>0</v>
      </c>
      <c r="Q15" s="16">
        <v>0</v>
      </c>
      <c r="R15" s="16">
        <v>0</v>
      </c>
      <c r="S15" s="16">
        <v>0</v>
      </c>
      <c r="T15" s="16"/>
      <c r="U15" s="16"/>
      <c r="V15" s="16"/>
      <c r="W15" s="16"/>
      <c r="X15" s="16">
        <v>0</v>
      </c>
      <c r="Y15" s="16">
        <v>0</v>
      </c>
      <c r="Z15" s="16">
        <v>0</v>
      </c>
      <c r="AA15" s="16">
        <v>0</v>
      </c>
      <c r="AB15" s="16"/>
      <c r="AC15" s="16"/>
      <c r="AD15" s="16"/>
      <c r="AE15" s="16"/>
    </row>
    <row r="16" spans="1:31" x14ac:dyDescent="0.3">
      <c r="A16" s="1"/>
      <c r="B16" s="1"/>
      <c r="C16" s="1" t="s">
        <v>208</v>
      </c>
      <c r="D16" s="1" t="s">
        <v>901</v>
      </c>
      <c r="E16" s="14" t="s">
        <v>44</v>
      </c>
      <c r="F16" s="14" t="s">
        <v>40</v>
      </c>
      <c r="G16" s="14" t="s">
        <v>40</v>
      </c>
      <c r="H16" s="14" t="s">
        <v>40</v>
      </c>
      <c r="I16" s="96"/>
      <c r="J16" s="87"/>
      <c r="K16" s="87"/>
      <c r="L16" s="96"/>
      <c r="M16" s="1" t="s">
        <v>698</v>
      </c>
      <c r="N16" s="1" t="s">
        <v>489</v>
      </c>
      <c r="O16" s="1"/>
      <c r="P16" s="16">
        <v>0</v>
      </c>
      <c r="Q16" s="16">
        <v>0</v>
      </c>
      <c r="R16" s="16">
        <v>0</v>
      </c>
      <c r="S16" s="16">
        <v>0</v>
      </c>
      <c r="T16" s="16"/>
      <c r="U16" s="16"/>
      <c r="V16" s="16"/>
      <c r="W16" s="16"/>
      <c r="X16" s="16">
        <v>0</v>
      </c>
      <c r="Y16" s="16">
        <v>0</v>
      </c>
      <c r="Z16" s="16">
        <v>0</v>
      </c>
      <c r="AA16" s="16">
        <v>0</v>
      </c>
      <c r="AB16" s="16"/>
      <c r="AC16" s="16"/>
      <c r="AD16" s="16"/>
      <c r="AE16" s="16"/>
    </row>
    <row r="17" spans="1:31" x14ac:dyDescent="0.3">
      <c r="A17" s="1"/>
      <c r="B17" s="1"/>
      <c r="C17" s="1" t="s">
        <v>209</v>
      </c>
      <c r="D17" s="1" t="s">
        <v>498</v>
      </c>
      <c r="E17" s="14" t="s">
        <v>40</v>
      </c>
      <c r="F17" s="14" t="s">
        <v>40</v>
      </c>
      <c r="G17" s="14" t="s">
        <v>44</v>
      </c>
      <c r="H17" s="14" t="s">
        <v>44</v>
      </c>
      <c r="I17" s="81">
        <v>1</v>
      </c>
      <c r="J17" s="81">
        <v>1</v>
      </c>
      <c r="K17" s="96"/>
      <c r="L17" s="96"/>
      <c r="M17" s="1" t="s">
        <v>699</v>
      </c>
      <c r="N17" s="1" t="s">
        <v>489</v>
      </c>
      <c r="O17" s="1"/>
      <c r="P17" s="16">
        <v>0</v>
      </c>
      <c r="Q17" s="16">
        <v>0</v>
      </c>
      <c r="R17" s="16">
        <v>0</v>
      </c>
      <c r="S17" s="16">
        <v>0</v>
      </c>
      <c r="T17" s="16"/>
      <c r="U17" s="16"/>
      <c r="V17" s="16"/>
      <c r="W17" s="16"/>
      <c r="X17" s="16">
        <v>0</v>
      </c>
      <c r="Y17" s="16">
        <v>0</v>
      </c>
      <c r="Z17" s="16">
        <v>0</v>
      </c>
      <c r="AA17" s="16">
        <v>0</v>
      </c>
      <c r="AB17" s="16"/>
      <c r="AC17" s="16"/>
      <c r="AD17" s="16"/>
      <c r="AE17" s="16"/>
    </row>
    <row r="18" spans="1:31" x14ac:dyDescent="0.3">
      <c r="A18" s="1"/>
      <c r="B18" s="1"/>
      <c r="C18" s="1" t="s">
        <v>499</v>
      </c>
      <c r="D18" s="1" t="s">
        <v>500</v>
      </c>
      <c r="E18" s="14" t="s">
        <v>44</v>
      </c>
      <c r="F18" s="14" t="s">
        <v>44</v>
      </c>
      <c r="G18" s="14" t="s">
        <v>44</v>
      </c>
      <c r="H18" s="14" t="s">
        <v>40</v>
      </c>
      <c r="I18" s="96"/>
      <c r="J18" s="96"/>
      <c r="K18" s="103" t="s">
        <v>1489</v>
      </c>
      <c r="L18" s="81"/>
      <c r="M18" s="1" t="s">
        <v>700</v>
      </c>
      <c r="N18" s="1" t="s">
        <v>489</v>
      </c>
      <c r="O18" s="1"/>
      <c r="P18" s="16">
        <v>0</v>
      </c>
      <c r="Q18" s="16">
        <v>0</v>
      </c>
      <c r="R18" s="16">
        <v>0</v>
      </c>
      <c r="S18" s="16">
        <v>0</v>
      </c>
      <c r="T18" s="16"/>
      <c r="U18" s="16"/>
      <c r="V18" s="16"/>
      <c r="W18" s="16"/>
      <c r="X18" s="16">
        <v>0</v>
      </c>
      <c r="Y18" s="16">
        <v>0</v>
      </c>
      <c r="Z18" s="16">
        <v>0</v>
      </c>
      <c r="AA18" s="16">
        <v>0</v>
      </c>
      <c r="AB18" s="16"/>
      <c r="AC18" s="16"/>
      <c r="AD18" s="16"/>
      <c r="AE18" s="16"/>
    </row>
    <row r="19" spans="1:31" s="19" customFormat="1" x14ac:dyDescent="0.3">
      <c r="A19" s="1"/>
      <c r="B19" s="1"/>
      <c r="C19" s="1" t="s">
        <v>501</v>
      </c>
      <c r="D19" s="1" t="s">
        <v>912</v>
      </c>
      <c r="E19" s="14" t="s">
        <v>38</v>
      </c>
      <c r="F19" s="14" t="s">
        <v>38</v>
      </c>
      <c r="G19" s="14" t="s">
        <v>38</v>
      </c>
      <c r="H19" s="14" t="s">
        <v>38</v>
      </c>
      <c r="I19" s="82">
        <v>26</v>
      </c>
      <c r="J19" s="82">
        <v>18</v>
      </c>
      <c r="K19" s="82">
        <v>15</v>
      </c>
      <c r="L19" s="82"/>
      <c r="M19" s="1" t="s">
        <v>913</v>
      </c>
      <c r="N19" s="1" t="s">
        <v>80</v>
      </c>
      <c r="O19" s="1">
        <v>108021</v>
      </c>
      <c r="P19" s="16">
        <f>'Boekhouding 2021'!F62</f>
        <v>125</v>
      </c>
      <c r="Q19" s="16">
        <f>'Boekhouding 2021'!G62</f>
        <v>0</v>
      </c>
      <c r="R19" s="16">
        <f>'Boekhouding 2022'!F64</f>
        <v>125</v>
      </c>
      <c r="S19" s="16">
        <f>'Boekhouding 2022'!G64</f>
        <v>0</v>
      </c>
      <c r="T19" s="16">
        <f>'Boekhouding 2023'!F65</f>
        <v>0</v>
      </c>
      <c r="U19" s="16">
        <f>'Boekhouding 2023'!G65</f>
        <v>0</v>
      </c>
      <c r="V19" s="16">
        <f>'Boekhouding 2024'!F65</f>
        <v>0</v>
      </c>
      <c r="W19" s="16">
        <f>'Boekhouding 2024'!G65</f>
        <v>0</v>
      </c>
      <c r="X19" s="16">
        <f>'Boekhouding 2021'!C62</f>
        <v>0</v>
      </c>
      <c r="Y19" s="16">
        <f>'Boekhouding 2021'!D62</f>
        <v>0</v>
      </c>
      <c r="Z19" s="16">
        <f>'Boekhouding 2022'!C64</f>
        <v>0</v>
      </c>
      <c r="AA19" s="16">
        <f>'Boekhouding 2022'!D64</f>
        <v>0</v>
      </c>
      <c r="AB19" s="16">
        <f>'Boekhouding 2023'!C65</f>
        <v>0</v>
      </c>
      <c r="AC19" s="16">
        <f>'Boekhouding 2023'!D65</f>
        <v>0</v>
      </c>
      <c r="AD19" s="16">
        <f>'Boekhouding 2024'!C65</f>
        <v>0</v>
      </c>
      <c r="AE19" s="16">
        <f>'Boekhouding 2024'!D65</f>
        <v>0</v>
      </c>
    </row>
    <row r="20" spans="1:31" x14ac:dyDescent="0.3">
      <c r="A20" s="1"/>
      <c r="B20" s="1"/>
      <c r="C20" s="1" t="s">
        <v>502</v>
      </c>
      <c r="D20" s="1" t="s">
        <v>503</v>
      </c>
      <c r="E20" s="14" t="s">
        <v>79</v>
      </c>
      <c r="F20" s="14" t="s">
        <v>79</v>
      </c>
      <c r="G20" s="14" t="s">
        <v>79</v>
      </c>
      <c r="H20" s="14" t="s">
        <v>79</v>
      </c>
      <c r="I20" s="103">
        <v>24</v>
      </c>
      <c r="J20" s="81">
        <v>24</v>
      </c>
      <c r="K20" s="81">
        <v>24</v>
      </c>
      <c r="L20" s="81"/>
      <c r="M20" s="1" t="s">
        <v>701</v>
      </c>
      <c r="N20" s="1" t="s">
        <v>489</v>
      </c>
      <c r="O20" s="1"/>
      <c r="P20" s="16">
        <v>0</v>
      </c>
      <c r="Q20" s="16">
        <v>0</v>
      </c>
      <c r="R20" s="16">
        <v>0</v>
      </c>
      <c r="S20" s="16">
        <v>0</v>
      </c>
      <c r="T20" s="16"/>
      <c r="U20" s="16"/>
      <c r="V20" s="16"/>
      <c r="W20" s="16"/>
      <c r="X20" s="16">
        <v>0</v>
      </c>
      <c r="Y20" s="16">
        <v>0</v>
      </c>
      <c r="Z20" s="16">
        <v>0</v>
      </c>
      <c r="AA20" s="16">
        <v>0</v>
      </c>
      <c r="AB20" s="16"/>
      <c r="AC20" s="16"/>
      <c r="AD20" s="16"/>
      <c r="AE20" s="16"/>
    </row>
    <row r="21" spans="1:31" ht="28.8" x14ac:dyDescent="0.3">
      <c r="A21" s="1"/>
      <c r="B21" s="15" t="s">
        <v>210</v>
      </c>
      <c r="C21" s="15"/>
      <c r="D21" s="36" t="s">
        <v>959</v>
      </c>
      <c r="E21" s="14">
        <v>2</v>
      </c>
      <c r="F21" s="14">
        <v>4</v>
      </c>
      <c r="G21" s="14">
        <v>2</v>
      </c>
      <c r="H21" s="14">
        <v>2</v>
      </c>
      <c r="I21" s="81">
        <v>9</v>
      </c>
      <c r="J21" s="81">
        <v>4</v>
      </c>
      <c r="K21" s="81">
        <v>3</v>
      </c>
      <c r="L21" s="81"/>
      <c r="M21" s="1" t="s">
        <v>442</v>
      </c>
      <c r="N21" s="1"/>
      <c r="O21" s="1" t="s">
        <v>774</v>
      </c>
      <c r="P21" s="16">
        <f>P22+P23+P24+P25</f>
        <v>1575</v>
      </c>
      <c r="Q21" s="16">
        <f>Q22+Q23+Q24+Q25</f>
        <v>1250</v>
      </c>
      <c r="R21" s="16">
        <f>R22+R23+R24+R25</f>
        <v>1650</v>
      </c>
      <c r="S21" s="16">
        <f>S22+S23+S24+S25</f>
        <v>1250</v>
      </c>
      <c r="T21" s="16">
        <f>T22+T23+T24+T25</f>
        <v>1500</v>
      </c>
      <c r="U21" s="16">
        <f t="shared" ref="U21:AE21" si="3">U22+U23+U24+U25</f>
        <v>1250</v>
      </c>
      <c r="V21" s="16">
        <f t="shared" si="3"/>
        <v>1575</v>
      </c>
      <c r="W21" s="16">
        <f t="shared" si="3"/>
        <v>1250</v>
      </c>
      <c r="X21" s="16">
        <f t="shared" si="3"/>
        <v>1219</v>
      </c>
      <c r="Y21" s="16">
        <f t="shared" si="3"/>
        <v>1315</v>
      </c>
      <c r="Z21" s="16">
        <f t="shared" si="3"/>
        <v>1004.5</v>
      </c>
      <c r="AA21" s="16">
        <f t="shared" si="3"/>
        <v>775</v>
      </c>
      <c r="AB21" s="16">
        <f t="shared" si="3"/>
        <v>1498.86</v>
      </c>
      <c r="AC21" s="16">
        <f t="shared" si="3"/>
        <v>575</v>
      </c>
      <c r="AD21" s="16">
        <f t="shared" si="3"/>
        <v>30</v>
      </c>
      <c r="AE21" s="16">
        <f t="shared" si="3"/>
        <v>0</v>
      </c>
    </row>
    <row r="22" spans="1:31" x14ac:dyDescent="0.3">
      <c r="A22" s="1"/>
      <c r="B22" s="1"/>
      <c r="C22" s="1" t="s">
        <v>211</v>
      </c>
      <c r="D22" s="1" t="s">
        <v>504</v>
      </c>
      <c r="E22" s="14" t="s">
        <v>70</v>
      </c>
      <c r="F22" s="14" t="s">
        <v>70</v>
      </c>
      <c r="G22" s="14" t="s">
        <v>70</v>
      </c>
      <c r="H22" s="14" t="s">
        <v>70</v>
      </c>
      <c r="I22" s="81">
        <v>67</v>
      </c>
      <c r="J22" s="81">
        <v>33</v>
      </c>
      <c r="K22" s="81">
        <v>24</v>
      </c>
      <c r="L22" s="81"/>
      <c r="M22" s="1" t="s">
        <v>702</v>
      </c>
      <c r="N22" s="1" t="s">
        <v>489</v>
      </c>
      <c r="O22" s="1">
        <v>108031</v>
      </c>
      <c r="P22" s="16">
        <f>'Boekhouding 2021'!F63</f>
        <v>1500</v>
      </c>
      <c r="Q22" s="16">
        <f>'Boekhouding 2021'!G63</f>
        <v>1250</v>
      </c>
      <c r="R22" s="16">
        <f>'Boekhouding 2022'!F65</f>
        <v>1500</v>
      </c>
      <c r="S22" s="16">
        <f>'Boekhouding 2022'!G65</f>
        <v>1250</v>
      </c>
      <c r="T22" s="16">
        <f>'Boekhouding 2023'!F66</f>
        <v>1500</v>
      </c>
      <c r="U22" s="16">
        <f>'Boekhouding 2023'!G66</f>
        <v>1250</v>
      </c>
      <c r="V22" s="16">
        <f>'Boekhouding 2024'!F66</f>
        <v>1500</v>
      </c>
      <c r="W22" s="16">
        <f>'Boekhouding 2024'!G66</f>
        <v>1250</v>
      </c>
      <c r="X22" s="16">
        <f>'Boekhouding 2021'!C63</f>
        <v>1219</v>
      </c>
      <c r="Y22" s="16">
        <f>'Boekhouding 2021'!D63</f>
        <v>1315</v>
      </c>
      <c r="Z22" s="16">
        <f>'Boekhouding 2022'!C65</f>
        <v>1004.5</v>
      </c>
      <c r="AA22" s="16">
        <f>'Boekhouding 2022'!D65</f>
        <v>775</v>
      </c>
      <c r="AB22" s="16">
        <f>'Boekhouding 2023'!C66</f>
        <v>1498.86</v>
      </c>
      <c r="AC22" s="16">
        <f>'Boekhouding 2023'!D66</f>
        <v>575</v>
      </c>
      <c r="AD22" s="16">
        <f>'Boekhouding 2024'!C66</f>
        <v>30</v>
      </c>
      <c r="AE22" s="16">
        <f>'Boekhouding 2024'!D66</f>
        <v>0</v>
      </c>
    </row>
    <row r="23" spans="1:31" x14ac:dyDescent="0.3">
      <c r="A23" s="1"/>
      <c r="B23" s="1"/>
      <c r="C23" s="1" t="s">
        <v>212</v>
      </c>
      <c r="D23" s="1" t="s">
        <v>505</v>
      </c>
      <c r="E23" s="14" t="s">
        <v>44</v>
      </c>
      <c r="F23" s="14" t="s">
        <v>79</v>
      </c>
      <c r="G23" s="14" t="s">
        <v>44</v>
      </c>
      <c r="H23" s="14" t="s">
        <v>44</v>
      </c>
      <c r="I23" s="81">
        <v>5</v>
      </c>
      <c r="J23" s="87"/>
      <c r="K23" s="96"/>
      <c r="L23" s="87"/>
      <c r="M23" s="1" t="s">
        <v>703</v>
      </c>
      <c r="N23" s="1" t="s">
        <v>489</v>
      </c>
      <c r="O23" s="1">
        <v>108032</v>
      </c>
      <c r="P23" s="16">
        <v>0</v>
      </c>
      <c r="Q23" s="16">
        <v>0</v>
      </c>
      <c r="R23" s="16">
        <f>'Boekhouding 2022'!F66</f>
        <v>75</v>
      </c>
      <c r="S23" s="16">
        <f>'Boekhouding 2022'!G66</f>
        <v>0</v>
      </c>
      <c r="T23" s="16">
        <f>'Boekhouding 2023'!F67</f>
        <v>0</v>
      </c>
      <c r="U23" s="16">
        <f>'Boekhouding 2023'!G67</f>
        <v>0</v>
      </c>
      <c r="V23" s="16">
        <f>'Boekhouding 2024'!F67</f>
        <v>0</v>
      </c>
      <c r="W23" s="16">
        <f>'Boekhouding 2024'!G67</f>
        <v>0</v>
      </c>
      <c r="X23" s="16">
        <v>0</v>
      </c>
      <c r="Y23" s="16">
        <v>0</v>
      </c>
      <c r="Z23" s="16">
        <f>'Boekhouding 2022'!C66</f>
        <v>0</v>
      </c>
      <c r="AA23" s="16">
        <f>'Boekhouding 2022'!D66</f>
        <v>0</v>
      </c>
      <c r="AB23" s="16">
        <f>'Boekhouding 2023'!C67</f>
        <v>0</v>
      </c>
      <c r="AC23" s="16">
        <f>'Boekhouding 2023'!D67</f>
        <v>0</v>
      </c>
      <c r="AD23" s="16">
        <f>'Boekhouding 2024'!C67</f>
        <v>0</v>
      </c>
      <c r="AE23" s="16">
        <f>'Boekhouding 2024'!D67</f>
        <v>0</v>
      </c>
    </row>
    <row r="24" spans="1:31" x14ac:dyDescent="0.3">
      <c r="A24" s="1"/>
      <c r="B24" s="1"/>
      <c r="C24" s="1" t="s">
        <v>506</v>
      </c>
      <c r="D24" s="1" t="s">
        <v>902</v>
      </c>
      <c r="E24" s="14" t="s">
        <v>78</v>
      </c>
      <c r="F24" s="14" t="s">
        <v>44</v>
      </c>
      <c r="G24" s="14" t="s">
        <v>78</v>
      </c>
      <c r="H24" s="14" t="s">
        <v>44</v>
      </c>
      <c r="I24" s="81" t="s">
        <v>1296</v>
      </c>
      <c r="J24" s="96"/>
      <c r="K24" s="81">
        <v>24</v>
      </c>
      <c r="L24" s="87"/>
      <c r="M24" s="1" t="s">
        <v>704</v>
      </c>
      <c r="N24" s="1" t="s">
        <v>489</v>
      </c>
      <c r="O24" s="1">
        <v>108033</v>
      </c>
      <c r="P24" s="16">
        <f>'Boekhouding 2021'!F64</f>
        <v>75</v>
      </c>
      <c r="Q24" s="16">
        <f>'Boekhouding 2021'!G64</f>
        <v>0</v>
      </c>
      <c r="R24" s="16">
        <f>'Boekhouding 2022'!F67</f>
        <v>0</v>
      </c>
      <c r="S24" s="16">
        <f>'Boekhouding 2022'!G67</f>
        <v>0</v>
      </c>
      <c r="T24" s="16">
        <f>'Boekhouding 2023'!F68</f>
        <v>0</v>
      </c>
      <c r="U24" s="16">
        <f>'Boekhouding 2023'!G68</f>
        <v>0</v>
      </c>
      <c r="V24" s="16">
        <f>'Boekhouding 2024'!F68</f>
        <v>0</v>
      </c>
      <c r="W24" s="16">
        <f>'Boekhouding 2024'!G68</f>
        <v>0</v>
      </c>
      <c r="X24" s="16">
        <f>'Boekhouding 2021'!C64</f>
        <v>0</v>
      </c>
      <c r="Y24" s="16">
        <f>'Boekhouding 2021'!D64</f>
        <v>0</v>
      </c>
      <c r="Z24" s="16">
        <f>'Boekhouding 2022'!C67</f>
        <v>0</v>
      </c>
      <c r="AA24" s="16">
        <f>'Boekhouding 2022'!D67</f>
        <v>0</v>
      </c>
      <c r="AB24" s="16">
        <f>'Boekhouding 2023'!C68</f>
        <v>0</v>
      </c>
      <c r="AC24" s="16">
        <f>'Boekhouding 2023'!D68</f>
        <v>0</v>
      </c>
      <c r="AD24" s="16">
        <f>'Boekhouding 2024'!C68</f>
        <v>0</v>
      </c>
      <c r="AE24" s="16">
        <f>'Boekhouding 2024'!D68</f>
        <v>0</v>
      </c>
    </row>
    <row r="25" spans="1:31" x14ac:dyDescent="0.3">
      <c r="A25" s="1"/>
      <c r="B25" s="1"/>
      <c r="C25" s="1" t="s">
        <v>507</v>
      </c>
      <c r="D25" s="1" t="s">
        <v>508</v>
      </c>
      <c r="E25" s="14" t="s">
        <v>44</v>
      </c>
      <c r="F25" s="14" t="s">
        <v>79</v>
      </c>
      <c r="G25" s="14" t="s">
        <v>44</v>
      </c>
      <c r="H25" s="14" t="s">
        <v>79</v>
      </c>
      <c r="I25" s="96"/>
      <c r="J25" s="81" t="s">
        <v>1287</v>
      </c>
      <c r="K25" s="96"/>
      <c r="L25" s="81"/>
      <c r="M25" s="1" t="s">
        <v>705</v>
      </c>
      <c r="N25" s="1" t="s">
        <v>489</v>
      </c>
      <c r="O25" s="1">
        <v>108034</v>
      </c>
      <c r="P25" s="16">
        <v>0</v>
      </c>
      <c r="Q25" s="16">
        <v>0</v>
      </c>
      <c r="R25" s="16">
        <f>'Boekhouding 2022'!F68</f>
        <v>75</v>
      </c>
      <c r="S25" s="16">
        <f>'Boekhouding 2022'!G68</f>
        <v>0</v>
      </c>
      <c r="T25" s="16">
        <f>'Boekhouding 2023'!F69</f>
        <v>0</v>
      </c>
      <c r="U25" s="16">
        <f>'Boekhouding 2023'!G69</f>
        <v>0</v>
      </c>
      <c r="V25" s="16">
        <f>'Boekhouding 2024'!F69</f>
        <v>75</v>
      </c>
      <c r="W25" s="16">
        <f>'Boekhouding 2024'!G69</f>
        <v>0</v>
      </c>
      <c r="X25" s="16">
        <v>0</v>
      </c>
      <c r="Y25" s="16">
        <v>0</v>
      </c>
      <c r="Z25" s="16">
        <f>'Boekhouding 2022'!C68</f>
        <v>0</v>
      </c>
      <c r="AA25" s="16">
        <f>'Boekhouding 2022'!D68</f>
        <v>0</v>
      </c>
      <c r="AB25" s="16">
        <f>'Boekhouding 2023'!C69</f>
        <v>0</v>
      </c>
      <c r="AC25" s="16">
        <f>'Boekhouding 2023'!D69</f>
        <v>0</v>
      </c>
      <c r="AD25" s="16">
        <f>'Boekhouding 2024'!C69</f>
        <v>0</v>
      </c>
      <c r="AE25" s="16">
        <f>'Boekhouding 2024'!D69</f>
        <v>0</v>
      </c>
    </row>
    <row r="26" spans="1:31" x14ac:dyDescent="0.3">
      <c r="A26" s="1"/>
      <c r="B26" s="1" t="s">
        <v>1320</v>
      </c>
      <c r="C26" s="1"/>
      <c r="D26" s="1" t="s">
        <v>1321</v>
      </c>
      <c r="E26" s="12"/>
      <c r="F26" s="12"/>
      <c r="G26" s="12"/>
      <c r="H26" s="12"/>
      <c r="I26" s="12"/>
      <c r="J26" s="81" t="s">
        <v>1463</v>
      </c>
      <c r="K26" s="81"/>
      <c r="L26" s="96"/>
      <c r="M26" s="1"/>
      <c r="N26" s="1" t="s">
        <v>489</v>
      </c>
      <c r="O26" s="1" t="s">
        <v>1342</v>
      </c>
      <c r="P26" s="16"/>
      <c r="Q26" s="16"/>
      <c r="R26" s="29">
        <f>SUM(R27:R32)</f>
        <v>9400</v>
      </c>
      <c r="S26" s="29">
        <f>SUM(S27:S32)</f>
        <v>9400</v>
      </c>
      <c r="T26" s="29">
        <f>SUM(T27:T32)</f>
        <v>0</v>
      </c>
      <c r="U26" s="29">
        <f>SUM(U27:U32)</f>
        <v>0</v>
      </c>
      <c r="V26" s="29">
        <f t="shared" ref="V26:AE26" si="4">SUM(V27:V32)</f>
        <v>0</v>
      </c>
      <c r="W26" s="29">
        <f t="shared" si="4"/>
        <v>0</v>
      </c>
      <c r="X26" s="29">
        <f t="shared" si="4"/>
        <v>0</v>
      </c>
      <c r="Y26" s="29">
        <f t="shared" si="4"/>
        <v>0</v>
      </c>
      <c r="Z26" s="29">
        <f t="shared" si="4"/>
        <v>0</v>
      </c>
      <c r="AA26" s="29">
        <f t="shared" si="4"/>
        <v>0</v>
      </c>
      <c r="AB26" s="29">
        <f t="shared" si="4"/>
        <v>0</v>
      </c>
      <c r="AC26" s="29">
        <f t="shared" si="4"/>
        <v>0</v>
      </c>
      <c r="AD26" s="29">
        <f t="shared" si="4"/>
        <v>0</v>
      </c>
      <c r="AE26" s="29">
        <f t="shared" si="4"/>
        <v>0</v>
      </c>
    </row>
    <row r="27" spans="1:31" x14ac:dyDescent="0.3">
      <c r="A27" s="1"/>
      <c r="B27" s="1"/>
      <c r="C27" s="1" t="s">
        <v>1322</v>
      </c>
      <c r="D27" s="1" t="s">
        <v>1328</v>
      </c>
      <c r="E27" s="12"/>
      <c r="F27" s="14" t="s">
        <v>79</v>
      </c>
      <c r="G27" s="12"/>
      <c r="H27" s="12"/>
      <c r="I27" s="12"/>
      <c r="J27" s="87"/>
      <c r="K27" s="87"/>
      <c r="L27" s="96"/>
      <c r="M27" s="1" t="s">
        <v>1341</v>
      </c>
      <c r="N27" s="1" t="s">
        <v>489</v>
      </c>
      <c r="O27" s="1">
        <v>108041</v>
      </c>
      <c r="P27" s="16"/>
      <c r="Q27" s="16"/>
      <c r="R27" s="16">
        <f>'Boekhouding 2022'!F69</f>
        <v>1000</v>
      </c>
      <c r="S27" s="16">
        <f>'Boekhouding 2022'!G69</f>
        <v>1000</v>
      </c>
      <c r="T27" s="16">
        <v>0</v>
      </c>
      <c r="U27" s="16">
        <v>0</v>
      </c>
      <c r="V27" s="16">
        <v>0</v>
      </c>
      <c r="W27" s="16">
        <v>0</v>
      </c>
      <c r="X27" s="16">
        <v>0</v>
      </c>
      <c r="Y27" s="16">
        <v>0</v>
      </c>
      <c r="Z27" s="16">
        <v>0</v>
      </c>
      <c r="AA27" s="16">
        <v>0</v>
      </c>
      <c r="AB27" s="16">
        <v>0</v>
      </c>
      <c r="AC27" s="16">
        <v>0</v>
      </c>
      <c r="AD27" s="16">
        <v>0</v>
      </c>
      <c r="AE27" s="16">
        <v>0</v>
      </c>
    </row>
    <row r="28" spans="1:31" x14ac:dyDescent="0.3">
      <c r="A28" s="1"/>
      <c r="B28" s="1"/>
      <c r="C28" s="1" t="s">
        <v>1323</v>
      </c>
      <c r="D28" s="1" t="s">
        <v>1329</v>
      </c>
      <c r="E28" s="12"/>
      <c r="F28" s="14" t="s">
        <v>79</v>
      </c>
      <c r="G28" s="12"/>
      <c r="H28" s="12"/>
      <c r="I28" s="12"/>
      <c r="J28" s="87"/>
      <c r="K28" s="123" t="s">
        <v>1584</v>
      </c>
      <c r="L28" s="96"/>
      <c r="M28" s="159" t="s">
        <v>1341</v>
      </c>
      <c r="N28" s="1" t="s">
        <v>489</v>
      </c>
      <c r="O28" s="1">
        <v>108042</v>
      </c>
      <c r="P28" s="16"/>
      <c r="Q28" s="16"/>
      <c r="R28" s="16">
        <f>'Boekhouding 2022'!F70</f>
        <v>2000</v>
      </c>
      <c r="S28" s="16">
        <f>'Boekhouding 2022'!G70</f>
        <v>2000</v>
      </c>
      <c r="T28" s="16">
        <v>0</v>
      </c>
      <c r="U28" s="16">
        <v>0</v>
      </c>
      <c r="V28" s="16">
        <v>0</v>
      </c>
      <c r="W28" s="16">
        <v>0</v>
      </c>
      <c r="X28" s="16">
        <v>0</v>
      </c>
      <c r="Y28" s="16">
        <v>0</v>
      </c>
      <c r="Z28" s="16">
        <v>0</v>
      </c>
      <c r="AA28" s="16">
        <v>0</v>
      </c>
      <c r="AB28" s="16">
        <v>0</v>
      </c>
      <c r="AC28" s="16">
        <v>0</v>
      </c>
      <c r="AD28" s="16">
        <v>0</v>
      </c>
      <c r="AE28" s="16">
        <v>0</v>
      </c>
    </row>
    <row r="29" spans="1:31" x14ac:dyDescent="0.3">
      <c r="A29" s="1"/>
      <c r="B29" s="1"/>
      <c r="C29" s="1" t="s">
        <v>1324</v>
      </c>
      <c r="D29" s="1" t="s">
        <v>1330</v>
      </c>
      <c r="E29" s="12"/>
      <c r="F29" s="14" t="s">
        <v>79</v>
      </c>
      <c r="G29" s="12"/>
      <c r="H29" s="12"/>
      <c r="I29" s="12"/>
      <c r="J29" s="81" t="s">
        <v>1463</v>
      </c>
      <c r="K29" s="96"/>
      <c r="L29" s="96"/>
      <c r="M29" s="1" t="s">
        <v>1341</v>
      </c>
      <c r="N29" s="1" t="s">
        <v>489</v>
      </c>
      <c r="O29" s="1">
        <v>108043</v>
      </c>
      <c r="P29" s="16"/>
      <c r="Q29" s="16"/>
      <c r="R29" s="16">
        <f>'Boekhouding 2022'!F71</f>
        <v>500</v>
      </c>
      <c r="S29" s="16">
        <f>'Boekhouding 2022'!G71</f>
        <v>500</v>
      </c>
      <c r="T29" s="16">
        <v>0</v>
      </c>
      <c r="U29" s="16">
        <v>0</v>
      </c>
      <c r="V29" s="16">
        <v>0</v>
      </c>
      <c r="W29" s="16">
        <v>0</v>
      </c>
      <c r="X29" s="16">
        <v>0</v>
      </c>
      <c r="Y29" s="16">
        <v>0</v>
      </c>
      <c r="Z29" s="16">
        <v>0</v>
      </c>
      <c r="AA29" s="16">
        <v>0</v>
      </c>
      <c r="AB29" s="16">
        <v>0</v>
      </c>
      <c r="AC29" s="16">
        <v>0</v>
      </c>
      <c r="AD29" s="16">
        <v>0</v>
      </c>
      <c r="AE29" s="16">
        <v>0</v>
      </c>
    </row>
    <row r="30" spans="1:31" x14ac:dyDescent="0.3">
      <c r="A30" s="1"/>
      <c r="B30" s="1"/>
      <c r="C30" s="1" t="s">
        <v>1325</v>
      </c>
      <c r="D30" s="1" t="s">
        <v>1331</v>
      </c>
      <c r="E30" s="12"/>
      <c r="F30" s="14" t="s">
        <v>79</v>
      </c>
      <c r="G30" s="12"/>
      <c r="H30" s="12"/>
      <c r="I30" s="12"/>
      <c r="J30" s="81" t="s">
        <v>1463</v>
      </c>
      <c r="K30" s="96"/>
      <c r="L30" s="96"/>
      <c r="M30" s="1" t="s">
        <v>1341</v>
      </c>
      <c r="N30" s="1" t="s">
        <v>489</v>
      </c>
      <c r="O30" s="1">
        <v>108044</v>
      </c>
      <c r="P30" s="16"/>
      <c r="Q30" s="16"/>
      <c r="R30" s="16">
        <f>'Boekhouding 2022'!F72</f>
        <v>1500</v>
      </c>
      <c r="S30" s="16">
        <f>'Boekhouding 2022'!G72</f>
        <v>1500</v>
      </c>
      <c r="T30" s="16">
        <v>0</v>
      </c>
      <c r="U30" s="16">
        <v>0</v>
      </c>
      <c r="V30" s="16">
        <v>0</v>
      </c>
      <c r="W30" s="16">
        <v>0</v>
      </c>
      <c r="X30" s="16">
        <v>0</v>
      </c>
      <c r="Y30" s="16">
        <v>0</v>
      </c>
      <c r="Z30" s="16">
        <v>0</v>
      </c>
      <c r="AA30" s="16">
        <v>0</v>
      </c>
      <c r="AB30" s="16">
        <v>0</v>
      </c>
      <c r="AC30" s="16">
        <v>0</v>
      </c>
      <c r="AD30" s="16">
        <v>0</v>
      </c>
      <c r="AE30" s="16">
        <v>0</v>
      </c>
    </row>
    <row r="31" spans="1:31" x14ac:dyDescent="0.3">
      <c r="A31" s="1"/>
      <c r="B31" s="1"/>
      <c r="C31" s="1" t="s">
        <v>1326</v>
      </c>
      <c r="D31" s="1" t="s">
        <v>1332</v>
      </c>
      <c r="E31" s="12"/>
      <c r="F31" s="14" t="s">
        <v>79</v>
      </c>
      <c r="G31" s="12"/>
      <c r="H31" s="12"/>
      <c r="I31" s="12"/>
      <c r="J31" s="81" t="s">
        <v>1463</v>
      </c>
      <c r="K31" s="96"/>
      <c r="L31" s="96"/>
      <c r="M31" s="1" t="s">
        <v>1341</v>
      </c>
      <c r="N31" s="1" t="s">
        <v>489</v>
      </c>
      <c r="O31" s="1">
        <v>108045</v>
      </c>
      <c r="P31" s="16"/>
      <c r="Q31" s="16"/>
      <c r="R31" s="16">
        <f>'Boekhouding 2022'!F73</f>
        <v>1500</v>
      </c>
      <c r="S31" s="16">
        <f>'Boekhouding 2022'!G73</f>
        <v>1500</v>
      </c>
      <c r="T31" s="16">
        <v>0</v>
      </c>
      <c r="U31" s="16">
        <v>0</v>
      </c>
      <c r="V31" s="16">
        <v>0</v>
      </c>
      <c r="W31" s="16">
        <v>0</v>
      </c>
      <c r="X31" s="16">
        <v>0</v>
      </c>
      <c r="Y31" s="16">
        <v>0</v>
      </c>
      <c r="Z31" s="16">
        <v>0</v>
      </c>
      <c r="AA31" s="16">
        <v>0</v>
      </c>
      <c r="AB31" s="16">
        <v>0</v>
      </c>
      <c r="AC31" s="16">
        <v>0</v>
      </c>
      <c r="AD31" s="16">
        <v>0</v>
      </c>
      <c r="AE31" s="16">
        <v>0</v>
      </c>
    </row>
    <row r="32" spans="1:31" x14ac:dyDescent="0.3">
      <c r="A32" s="1"/>
      <c r="B32" s="1"/>
      <c r="C32" s="1" t="s">
        <v>1327</v>
      </c>
      <c r="D32" s="1" t="s">
        <v>1333</v>
      </c>
      <c r="E32" s="12"/>
      <c r="F32" s="14" t="s">
        <v>1047</v>
      </c>
      <c r="G32" s="12"/>
      <c r="H32" s="12"/>
      <c r="I32" s="12"/>
      <c r="J32" s="81" t="s">
        <v>1463</v>
      </c>
      <c r="K32" s="96"/>
      <c r="L32" s="96"/>
      <c r="M32" s="1" t="s">
        <v>1341</v>
      </c>
      <c r="N32" s="1" t="s">
        <v>489</v>
      </c>
      <c r="O32" s="1">
        <v>108046</v>
      </c>
      <c r="P32" s="16"/>
      <c r="Q32" s="16"/>
      <c r="R32" s="16">
        <f>'Boekhouding 2022'!F74</f>
        <v>2900</v>
      </c>
      <c r="S32" s="16">
        <f>'Boekhouding 2022'!G74</f>
        <v>2900</v>
      </c>
      <c r="T32" s="16">
        <v>0</v>
      </c>
      <c r="U32" s="16">
        <v>0</v>
      </c>
      <c r="V32" s="16">
        <v>0</v>
      </c>
      <c r="W32" s="16">
        <v>0</v>
      </c>
      <c r="X32" s="16">
        <v>0</v>
      </c>
      <c r="Y32" s="16">
        <v>0</v>
      </c>
      <c r="Z32" s="16">
        <v>0</v>
      </c>
      <c r="AA32" s="16">
        <v>0</v>
      </c>
      <c r="AB32" s="16">
        <v>0</v>
      </c>
      <c r="AC32" s="16">
        <v>0</v>
      </c>
      <c r="AD32" s="16">
        <v>0</v>
      </c>
      <c r="AE32" s="16">
        <v>0</v>
      </c>
    </row>
    <row r="33" spans="1:31" x14ac:dyDescent="0.3">
      <c r="A33" s="1"/>
      <c r="B33" s="1" t="s">
        <v>1334</v>
      </c>
      <c r="C33" s="1"/>
      <c r="D33" s="1" t="s">
        <v>1335</v>
      </c>
      <c r="E33" s="12"/>
      <c r="F33" s="12"/>
      <c r="G33" s="12"/>
      <c r="H33" s="12"/>
      <c r="I33" s="12"/>
      <c r="J33" s="81" t="s">
        <v>1463</v>
      </c>
      <c r="K33" s="96"/>
      <c r="L33" s="96"/>
      <c r="M33" s="1"/>
      <c r="N33" s="1" t="s">
        <v>489</v>
      </c>
      <c r="O33" s="1" t="s">
        <v>1343</v>
      </c>
      <c r="P33" s="16"/>
      <c r="Q33" s="16"/>
      <c r="R33" s="29">
        <f>SUM(R34:R38)</f>
        <v>7250</v>
      </c>
      <c r="S33" s="29">
        <f>SUM(S34:S38)</f>
        <v>7250</v>
      </c>
      <c r="T33" s="29">
        <f t="shared" ref="T33:AE33" si="5">SUM(T34:T38)</f>
        <v>0</v>
      </c>
      <c r="U33" s="29">
        <f t="shared" si="5"/>
        <v>0</v>
      </c>
      <c r="V33" s="29">
        <f t="shared" si="5"/>
        <v>0</v>
      </c>
      <c r="W33" s="29">
        <f t="shared" si="5"/>
        <v>0</v>
      </c>
      <c r="X33" s="29">
        <f t="shared" si="5"/>
        <v>0</v>
      </c>
      <c r="Y33" s="29">
        <f t="shared" si="5"/>
        <v>0</v>
      </c>
      <c r="Z33" s="29">
        <f t="shared" si="5"/>
        <v>0</v>
      </c>
      <c r="AA33" s="29">
        <f t="shared" si="5"/>
        <v>0</v>
      </c>
      <c r="AB33" s="29">
        <f t="shared" si="5"/>
        <v>0</v>
      </c>
      <c r="AC33" s="29">
        <f t="shared" si="5"/>
        <v>0</v>
      </c>
      <c r="AD33" s="29">
        <f t="shared" si="5"/>
        <v>0</v>
      </c>
      <c r="AE33" s="29">
        <f t="shared" si="5"/>
        <v>0</v>
      </c>
    </row>
    <row r="34" spans="1:31" x14ac:dyDescent="0.3">
      <c r="A34" s="1"/>
      <c r="B34" s="1"/>
      <c r="C34" s="1" t="s">
        <v>1336</v>
      </c>
      <c r="D34" s="1" t="s">
        <v>1314</v>
      </c>
      <c r="E34" s="12"/>
      <c r="F34" s="14" t="s">
        <v>72</v>
      </c>
      <c r="G34" s="12"/>
      <c r="H34" s="12"/>
      <c r="I34" s="12"/>
      <c r="J34" s="81" t="s">
        <v>1463</v>
      </c>
      <c r="K34" s="96"/>
      <c r="L34" s="96"/>
      <c r="M34" s="1" t="s">
        <v>1341</v>
      </c>
      <c r="N34" s="1" t="s">
        <v>489</v>
      </c>
      <c r="O34" s="1">
        <v>108051</v>
      </c>
      <c r="P34" s="16"/>
      <c r="Q34" s="16"/>
      <c r="R34" s="16">
        <f>'Boekhouding 2022'!F75</f>
        <v>2500</v>
      </c>
      <c r="S34" s="16">
        <f>'Boekhouding 2022'!G75</f>
        <v>2500</v>
      </c>
      <c r="T34" s="16">
        <v>0</v>
      </c>
      <c r="U34" s="16">
        <v>0</v>
      </c>
      <c r="V34" s="16">
        <v>0</v>
      </c>
      <c r="W34" s="16">
        <v>0</v>
      </c>
      <c r="X34" s="16">
        <v>0</v>
      </c>
      <c r="Y34" s="16">
        <v>0</v>
      </c>
      <c r="Z34" s="16">
        <v>0</v>
      </c>
      <c r="AA34" s="16">
        <v>0</v>
      </c>
      <c r="AB34" s="16">
        <v>0</v>
      </c>
      <c r="AC34" s="16">
        <v>0</v>
      </c>
      <c r="AD34" s="16">
        <v>0</v>
      </c>
      <c r="AE34" s="16">
        <v>0</v>
      </c>
    </row>
    <row r="35" spans="1:31" x14ac:dyDescent="0.3">
      <c r="A35" s="1"/>
      <c r="B35" s="1"/>
      <c r="C35" s="1" t="s">
        <v>1337</v>
      </c>
      <c r="D35" s="1" t="s">
        <v>1315</v>
      </c>
      <c r="E35" s="12"/>
      <c r="F35" s="14" t="s">
        <v>79</v>
      </c>
      <c r="G35" s="12"/>
      <c r="H35" s="12"/>
      <c r="I35" s="12"/>
      <c r="J35" s="81" t="s">
        <v>1463</v>
      </c>
      <c r="K35" s="96"/>
      <c r="L35" s="96"/>
      <c r="M35" s="1" t="s">
        <v>1341</v>
      </c>
      <c r="N35" s="1" t="s">
        <v>489</v>
      </c>
      <c r="O35" s="1">
        <v>108052</v>
      </c>
      <c r="P35" s="16"/>
      <c r="Q35" s="16"/>
      <c r="R35" s="16">
        <f>'Boekhouding 2022'!F76</f>
        <v>2000</v>
      </c>
      <c r="S35" s="16">
        <f>'Boekhouding 2022'!G76</f>
        <v>2000</v>
      </c>
      <c r="T35" s="16">
        <v>0</v>
      </c>
      <c r="U35" s="16">
        <v>0</v>
      </c>
      <c r="V35" s="16">
        <v>0</v>
      </c>
      <c r="W35" s="16">
        <v>0</v>
      </c>
      <c r="X35" s="16">
        <v>0</v>
      </c>
      <c r="Y35" s="16">
        <v>0</v>
      </c>
      <c r="Z35" s="16">
        <v>0</v>
      </c>
      <c r="AA35" s="16">
        <v>0</v>
      </c>
      <c r="AB35" s="16">
        <v>0</v>
      </c>
      <c r="AC35" s="16">
        <v>0</v>
      </c>
      <c r="AD35" s="16">
        <v>0</v>
      </c>
      <c r="AE35" s="16">
        <v>0</v>
      </c>
    </row>
    <row r="36" spans="1:31" x14ac:dyDescent="0.3">
      <c r="A36" s="1"/>
      <c r="B36" s="1"/>
      <c r="C36" s="1" t="s">
        <v>1338</v>
      </c>
      <c r="D36" s="1" t="s">
        <v>1316</v>
      </c>
      <c r="E36" s="12"/>
      <c r="F36" s="14" t="s">
        <v>329</v>
      </c>
      <c r="G36" s="12"/>
      <c r="H36" s="12"/>
      <c r="I36" s="12"/>
      <c r="J36" s="81" t="s">
        <v>1463</v>
      </c>
      <c r="K36" s="96"/>
      <c r="L36" s="96"/>
      <c r="M36" s="1" t="s">
        <v>1341</v>
      </c>
      <c r="N36" s="1" t="s">
        <v>489</v>
      </c>
      <c r="O36" s="1">
        <v>108053</v>
      </c>
      <c r="P36" s="16"/>
      <c r="Q36" s="16"/>
      <c r="R36" s="16">
        <f>'Boekhouding 2022'!F77</f>
        <v>1000</v>
      </c>
      <c r="S36" s="16">
        <f>'Boekhouding 2022'!G77</f>
        <v>1000</v>
      </c>
      <c r="T36" s="16">
        <v>0</v>
      </c>
      <c r="U36" s="16">
        <v>0</v>
      </c>
      <c r="V36" s="16">
        <v>0</v>
      </c>
      <c r="W36" s="16">
        <v>0</v>
      </c>
      <c r="X36" s="16">
        <v>0</v>
      </c>
      <c r="Y36" s="16">
        <v>0</v>
      </c>
      <c r="Z36" s="16">
        <v>0</v>
      </c>
      <c r="AA36" s="16">
        <v>0</v>
      </c>
      <c r="AB36" s="16">
        <v>0</v>
      </c>
      <c r="AC36" s="16">
        <v>0</v>
      </c>
      <c r="AD36" s="16">
        <v>0</v>
      </c>
      <c r="AE36" s="16">
        <v>0</v>
      </c>
    </row>
    <row r="37" spans="1:31" x14ac:dyDescent="0.3">
      <c r="A37" s="1"/>
      <c r="B37" s="1"/>
      <c r="C37" s="1" t="s">
        <v>1339</v>
      </c>
      <c r="D37" s="1" t="s">
        <v>1317</v>
      </c>
      <c r="E37" s="12"/>
      <c r="F37" s="14" t="s">
        <v>78</v>
      </c>
      <c r="G37" s="12"/>
      <c r="H37" s="12"/>
      <c r="I37" s="12"/>
      <c r="J37" s="81" t="s">
        <v>1463</v>
      </c>
      <c r="K37" s="96"/>
      <c r="L37" s="96"/>
      <c r="M37" s="1" t="s">
        <v>1341</v>
      </c>
      <c r="N37" s="1" t="s">
        <v>489</v>
      </c>
      <c r="O37" s="1">
        <v>108054</v>
      </c>
      <c r="P37" s="16"/>
      <c r="Q37" s="16"/>
      <c r="R37" s="16">
        <f>'Boekhouding 2022'!F78</f>
        <v>1000</v>
      </c>
      <c r="S37" s="16">
        <f>'Boekhouding 2022'!G78</f>
        <v>1000</v>
      </c>
      <c r="T37" s="16">
        <v>0</v>
      </c>
      <c r="U37" s="16">
        <v>0</v>
      </c>
      <c r="V37" s="16">
        <v>0</v>
      </c>
      <c r="W37" s="16">
        <v>0</v>
      </c>
      <c r="X37" s="16">
        <v>0</v>
      </c>
      <c r="Y37" s="16">
        <v>0</v>
      </c>
      <c r="Z37" s="16">
        <v>0</v>
      </c>
      <c r="AA37" s="16">
        <v>0</v>
      </c>
      <c r="AB37" s="16">
        <v>0</v>
      </c>
      <c r="AC37" s="16">
        <v>0</v>
      </c>
      <c r="AD37" s="16">
        <v>0</v>
      </c>
      <c r="AE37" s="16">
        <v>0</v>
      </c>
    </row>
    <row r="38" spans="1:31" x14ac:dyDescent="0.3">
      <c r="A38" s="1"/>
      <c r="B38" s="1"/>
      <c r="C38" s="1" t="s">
        <v>1340</v>
      </c>
      <c r="D38" s="1" t="s">
        <v>1319</v>
      </c>
      <c r="E38" s="12"/>
      <c r="F38" s="14" t="s">
        <v>79</v>
      </c>
      <c r="G38" s="12"/>
      <c r="H38" s="12"/>
      <c r="I38" s="12"/>
      <c r="J38" s="87"/>
      <c r="K38" s="96"/>
      <c r="L38" s="96"/>
      <c r="M38" s="1" t="s">
        <v>1341</v>
      </c>
      <c r="N38" s="1" t="s">
        <v>489</v>
      </c>
      <c r="O38" s="1">
        <v>108055</v>
      </c>
      <c r="P38" s="16"/>
      <c r="Q38" s="16"/>
      <c r="R38" s="16">
        <f>'Boekhouding 2022'!F79</f>
        <v>750</v>
      </c>
      <c r="S38" s="16">
        <f>'Boekhouding 2022'!G79</f>
        <v>750</v>
      </c>
      <c r="T38" s="16">
        <v>0</v>
      </c>
      <c r="U38" s="16">
        <v>0</v>
      </c>
      <c r="V38" s="16">
        <v>0</v>
      </c>
      <c r="W38" s="16">
        <v>0</v>
      </c>
      <c r="X38" s="16">
        <v>0</v>
      </c>
      <c r="Y38" s="16">
        <v>0</v>
      </c>
      <c r="Z38" s="16">
        <v>0</v>
      </c>
      <c r="AA38" s="16">
        <v>0</v>
      </c>
      <c r="AB38" s="16">
        <v>0</v>
      </c>
      <c r="AC38" s="16">
        <v>0</v>
      </c>
      <c r="AD38" s="16">
        <v>0</v>
      </c>
      <c r="AE38" s="16">
        <v>0</v>
      </c>
    </row>
  </sheetData>
  <mergeCells count="7">
    <mergeCell ref="X3:AE3"/>
    <mergeCell ref="A1:N1"/>
    <mergeCell ref="A2:F2"/>
    <mergeCell ref="G2:N2"/>
    <mergeCell ref="E3:H3"/>
    <mergeCell ref="I3:L3"/>
    <mergeCell ref="P3:W3"/>
  </mergeCells>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DE72-6764-415D-A79F-E731CAD74032}">
  <sheetPr>
    <tabColor rgb="FF00B050"/>
  </sheetPr>
  <dimension ref="A1:AE18"/>
  <sheetViews>
    <sheetView topLeftCell="A5" workbookViewId="0">
      <selection activeCell="L18" sqref="L18"/>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0" width="5.5546875" style="11" hidden="1" customWidth="1"/>
    <col min="11" max="11" width="5.109375" style="11" hidden="1" customWidth="1"/>
    <col min="12" max="12" width="7.5546875" style="11" bestFit="1" customWidth="1"/>
    <col min="13" max="13" width="29.33203125"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21</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57.6" x14ac:dyDescent="0.3">
      <c r="A5" s="9" t="s">
        <v>213</v>
      </c>
      <c r="B5" s="9"/>
      <c r="C5" s="9"/>
      <c r="D5" s="41" t="s">
        <v>934</v>
      </c>
      <c r="E5" s="44" t="s">
        <v>847</v>
      </c>
      <c r="F5" s="44" t="s">
        <v>848</v>
      </c>
      <c r="G5" s="44" t="s">
        <v>848</v>
      </c>
      <c r="H5" s="44" t="s">
        <v>849</v>
      </c>
      <c r="I5" s="112" t="s">
        <v>1297</v>
      </c>
      <c r="J5" s="143" t="s">
        <v>1448</v>
      </c>
      <c r="K5" s="143" t="s">
        <v>1575</v>
      </c>
      <c r="L5" s="143" t="s">
        <v>1587</v>
      </c>
      <c r="M5" s="41" t="s">
        <v>846</v>
      </c>
      <c r="N5" s="9"/>
      <c r="O5" s="9" t="s">
        <v>775</v>
      </c>
      <c r="P5" s="28">
        <f>'Boekhouding 2021'!F65</f>
        <v>26100</v>
      </c>
      <c r="Q5" s="28">
        <f>'Boekhouding 2021'!G65</f>
        <v>0</v>
      </c>
      <c r="R5" s="28">
        <f>R6+R11+R17</f>
        <v>23600</v>
      </c>
      <c r="S5" s="28">
        <f>S6+S11+S17</f>
        <v>0</v>
      </c>
      <c r="T5" s="28">
        <f>T6+T11+T17</f>
        <v>25750</v>
      </c>
      <c r="U5" s="28">
        <f t="shared" ref="U5:AE5" si="0">U6+U11+U17</f>
        <v>0</v>
      </c>
      <c r="V5" s="28">
        <f t="shared" si="0"/>
        <v>25750</v>
      </c>
      <c r="W5" s="28">
        <f t="shared" si="0"/>
        <v>0</v>
      </c>
      <c r="X5" s="28">
        <f t="shared" si="0"/>
        <v>23775.53</v>
      </c>
      <c r="Y5" s="28">
        <f t="shared" si="0"/>
        <v>534.54999999999995</v>
      </c>
      <c r="Z5" s="28">
        <f t="shared" si="0"/>
        <v>25298.49</v>
      </c>
      <c r="AA5" s="28">
        <f t="shared" si="0"/>
        <v>885.84</v>
      </c>
      <c r="AB5" s="28">
        <f t="shared" si="0"/>
        <v>26617.34</v>
      </c>
      <c r="AC5" s="28">
        <f t="shared" si="0"/>
        <v>1164.8800000000001</v>
      </c>
      <c r="AD5" s="28">
        <f t="shared" si="0"/>
        <v>27227.07</v>
      </c>
      <c r="AE5" s="28">
        <f t="shared" si="0"/>
        <v>1035.1199999999999</v>
      </c>
    </row>
    <row r="6" spans="1:31" s="19" customFormat="1" ht="43.2" x14ac:dyDescent="0.3">
      <c r="A6" s="15"/>
      <c r="B6" s="15" t="s">
        <v>214</v>
      </c>
      <c r="C6" s="15"/>
      <c r="D6" s="36" t="s">
        <v>935</v>
      </c>
      <c r="E6" s="17">
        <v>40</v>
      </c>
      <c r="F6" s="17">
        <v>40</v>
      </c>
      <c r="G6" s="17">
        <v>35</v>
      </c>
      <c r="H6" s="17">
        <v>35</v>
      </c>
      <c r="I6" s="82">
        <v>18</v>
      </c>
      <c r="J6" s="82">
        <v>27</v>
      </c>
      <c r="K6" s="82">
        <v>35</v>
      </c>
      <c r="L6" s="82">
        <v>26</v>
      </c>
      <c r="M6" s="15" t="s">
        <v>706</v>
      </c>
      <c r="N6" s="15"/>
      <c r="O6" s="15" t="s">
        <v>776</v>
      </c>
      <c r="P6" s="29">
        <f>P7+P8+P9+P10</f>
        <v>25500</v>
      </c>
      <c r="Q6" s="29">
        <f>Q7+Q8+Q9+Q10</f>
        <v>0</v>
      </c>
      <c r="R6" s="29">
        <f>R7+R8+R9+R10</f>
        <v>23000</v>
      </c>
      <c r="S6" s="29">
        <f>S7+S8+S9+S10</f>
        <v>0</v>
      </c>
      <c r="T6" s="29">
        <f>T7+T8+T9+T10</f>
        <v>25500</v>
      </c>
      <c r="U6" s="29">
        <f t="shared" ref="U6:AE6" si="1">U7+U8+U9+U10</f>
        <v>0</v>
      </c>
      <c r="V6" s="29">
        <f t="shared" si="1"/>
        <v>25500</v>
      </c>
      <c r="W6" s="29">
        <f t="shared" si="1"/>
        <v>0</v>
      </c>
      <c r="X6" s="29">
        <f t="shared" si="1"/>
        <v>23735.53</v>
      </c>
      <c r="Y6" s="29">
        <f t="shared" si="1"/>
        <v>534.54999999999995</v>
      </c>
      <c r="Z6" s="29">
        <f t="shared" si="1"/>
        <v>24486.190000000002</v>
      </c>
      <c r="AA6" s="29">
        <f t="shared" si="1"/>
        <v>885.84</v>
      </c>
      <c r="AB6" s="29">
        <f t="shared" si="1"/>
        <v>26609.84</v>
      </c>
      <c r="AC6" s="29">
        <f t="shared" si="1"/>
        <v>1164.8800000000001</v>
      </c>
      <c r="AD6" s="29">
        <f t="shared" si="1"/>
        <v>27227.07</v>
      </c>
      <c r="AE6" s="29">
        <f t="shared" si="1"/>
        <v>1035.1199999999999</v>
      </c>
    </row>
    <row r="7" spans="1:31" x14ac:dyDescent="0.3">
      <c r="A7" s="1"/>
      <c r="B7" s="1"/>
      <c r="C7" s="1" t="s">
        <v>215</v>
      </c>
      <c r="D7" s="1" t="s">
        <v>351</v>
      </c>
      <c r="E7" s="14" t="s">
        <v>349</v>
      </c>
      <c r="F7" s="14" t="s">
        <v>349</v>
      </c>
      <c r="G7" s="14" t="s">
        <v>349</v>
      </c>
      <c r="H7" s="14" t="s">
        <v>349</v>
      </c>
      <c r="I7" s="80" t="s">
        <v>1298</v>
      </c>
      <c r="J7" s="81">
        <v>34</v>
      </c>
      <c r="K7" s="80" t="s">
        <v>27</v>
      </c>
      <c r="L7" s="81" t="s">
        <v>1287</v>
      </c>
      <c r="M7" s="1" t="s">
        <v>362</v>
      </c>
      <c r="N7" s="1" t="s">
        <v>80</v>
      </c>
      <c r="O7" s="1"/>
      <c r="P7" s="16">
        <v>0</v>
      </c>
      <c r="Q7" s="16">
        <v>0</v>
      </c>
      <c r="R7" s="16">
        <v>0</v>
      </c>
      <c r="S7" s="16">
        <v>0</v>
      </c>
      <c r="T7" s="16"/>
      <c r="U7" s="16"/>
      <c r="V7" s="16"/>
      <c r="W7" s="16"/>
      <c r="X7" s="16">
        <v>0</v>
      </c>
      <c r="Y7" s="16">
        <v>0</v>
      </c>
      <c r="Z7" s="16">
        <v>0</v>
      </c>
      <c r="AA7" s="16">
        <v>0</v>
      </c>
      <c r="AB7" s="16"/>
      <c r="AC7" s="16"/>
      <c r="AD7" s="16"/>
      <c r="AE7" s="16"/>
    </row>
    <row r="8" spans="1:31" x14ac:dyDescent="0.3">
      <c r="A8" s="1"/>
      <c r="B8" s="1"/>
      <c r="C8" s="1" t="s">
        <v>216</v>
      </c>
      <c r="D8" s="1" t="s">
        <v>352</v>
      </c>
      <c r="E8" s="30" t="s">
        <v>42</v>
      </c>
      <c r="F8" s="30" t="s">
        <v>42</v>
      </c>
      <c r="G8" s="30" t="s">
        <v>42</v>
      </c>
      <c r="H8" s="30" t="s">
        <v>42</v>
      </c>
      <c r="I8" s="81">
        <v>18</v>
      </c>
      <c r="J8" s="81">
        <v>27</v>
      </c>
      <c r="K8" s="81">
        <v>35</v>
      </c>
      <c r="L8" s="81">
        <v>26</v>
      </c>
      <c r="M8" s="1" t="s">
        <v>706</v>
      </c>
      <c r="N8" s="1" t="s">
        <v>455</v>
      </c>
      <c r="O8" s="1"/>
      <c r="P8" s="16">
        <v>0</v>
      </c>
      <c r="Q8" s="16">
        <v>0</v>
      </c>
      <c r="R8" s="16">
        <v>0</v>
      </c>
      <c r="S8" s="16">
        <v>0</v>
      </c>
      <c r="T8" s="16"/>
      <c r="U8" s="16"/>
      <c r="V8" s="16"/>
      <c r="W8" s="16"/>
      <c r="X8" s="16">
        <v>0</v>
      </c>
      <c r="Y8" s="16">
        <v>0</v>
      </c>
      <c r="Z8" s="16">
        <v>0</v>
      </c>
      <c r="AA8" s="16">
        <v>0</v>
      </c>
      <c r="AB8" s="16"/>
      <c r="AC8" s="16"/>
      <c r="AD8" s="16"/>
      <c r="AE8" s="16"/>
    </row>
    <row r="9" spans="1:31" x14ac:dyDescent="0.3">
      <c r="A9" s="1"/>
      <c r="B9" s="1"/>
      <c r="C9" s="1" t="s">
        <v>217</v>
      </c>
      <c r="D9" s="1" t="s">
        <v>353</v>
      </c>
      <c r="E9" s="30" t="s">
        <v>42</v>
      </c>
      <c r="F9" s="30" t="s">
        <v>42</v>
      </c>
      <c r="G9" s="30" t="s">
        <v>42</v>
      </c>
      <c r="H9" s="30" t="s">
        <v>42</v>
      </c>
      <c r="I9" s="81">
        <v>2</v>
      </c>
      <c r="J9" s="81">
        <v>2</v>
      </c>
      <c r="K9" s="81">
        <v>2</v>
      </c>
      <c r="L9" s="81">
        <v>2</v>
      </c>
      <c r="M9" s="1" t="s">
        <v>707</v>
      </c>
      <c r="N9" s="1" t="s">
        <v>455</v>
      </c>
      <c r="O9" s="1">
        <v>109011</v>
      </c>
      <c r="P9" s="16">
        <f>'Boekhouding 2021'!F66</f>
        <v>500</v>
      </c>
      <c r="Q9" s="16">
        <f>'Boekhouding 2021'!G66</f>
        <v>0</v>
      </c>
      <c r="R9" s="16">
        <f>'Boekhouding 2022'!F81</f>
        <v>500</v>
      </c>
      <c r="S9" s="16">
        <f>'Boekhouding 2022'!G81</f>
        <v>0</v>
      </c>
      <c r="T9" s="16">
        <f>'Boekhouding 2023'!F71</f>
        <v>500</v>
      </c>
      <c r="U9" s="16">
        <f>'Boekhouding 2023'!G71</f>
        <v>0</v>
      </c>
      <c r="V9" s="16">
        <f>'Boekhouding 2024'!F82</f>
        <v>500</v>
      </c>
      <c r="W9" s="16">
        <f>'Boekhouding 2024'!G82</f>
        <v>0</v>
      </c>
      <c r="X9" s="16">
        <f>'Boekhouding 2021'!C66</f>
        <v>300</v>
      </c>
      <c r="Y9" s="16">
        <f>'Boekhouding 2021'!D66</f>
        <v>0</v>
      </c>
      <c r="Z9" s="16">
        <f>'Boekhouding 2022'!C81</f>
        <v>343.2</v>
      </c>
      <c r="AA9" s="16">
        <f>'Boekhouding 2022'!D81</f>
        <v>75</v>
      </c>
      <c r="AB9" s="16">
        <f>'Boekhouding 2023'!C71</f>
        <v>300</v>
      </c>
      <c r="AC9" s="16">
        <f>'Boekhouding 2023'!D71</f>
        <v>150</v>
      </c>
      <c r="AD9" s="16">
        <f>'Boekhouding 2024'!C82</f>
        <v>400</v>
      </c>
      <c r="AE9" s="16">
        <f>'Boekhouding 2024'!D82</f>
        <v>0</v>
      </c>
    </row>
    <row r="10" spans="1:31" x14ac:dyDescent="0.3">
      <c r="A10" s="1"/>
      <c r="B10" s="1"/>
      <c r="C10" s="1" t="s">
        <v>509</v>
      </c>
      <c r="D10" s="1" t="s">
        <v>510</v>
      </c>
      <c r="E10" s="30" t="s">
        <v>42</v>
      </c>
      <c r="F10" s="30" t="s">
        <v>42</v>
      </c>
      <c r="G10" s="30" t="s">
        <v>42</v>
      </c>
      <c r="H10" s="30" t="s">
        <v>42</v>
      </c>
      <c r="I10" s="81" t="s">
        <v>1287</v>
      </c>
      <c r="J10" s="81" t="s">
        <v>1287</v>
      </c>
      <c r="K10" s="81" t="s">
        <v>1287</v>
      </c>
      <c r="L10" s="81" t="s">
        <v>1287</v>
      </c>
      <c r="M10" s="1" t="s">
        <v>708</v>
      </c>
      <c r="N10" s="1" t="s">
        <v>455</v>
      </c>
      <c r="O10" s="1">
        <v>109012</v>
      </c>
      <c r="P10" s="16">
        <f>'Boekhouding 2021'!F67</f>
        <v>25000</v>
      </c>
      <c r="Q10" s="16">
        <f>'Boekhouding 2021'!G67</f>
        <v>0</v>
      </c>
      <c r="R10" s="16">
        <f>'Boekhouding 2022'!F82</f>
        <v>22500</v>
      </c>
      <c r="S10" s="16">
        <f>'Boekhouding 2022'!G82</f>
        <v>0</v>
      </c>
      <c r="T10" s="16">
        <f>'Boekhouding 2023'!F72</f>
        <v>25000</v>
      </c>
      <c r="U10" s="16">
        <f>'Boekhouding 2023'!G72</f>
        <v>0</v>
      </c>
      <c r="V10" s="16">
        <f>'Boekhouding 2024'!F83</f>
        <v>25000</v>
      </c>
      <c r="W10" s="16">
        <f>'Boekhouding 2024'!G83</f>
        <v>0</v>
      </c>
      <c r="X10" s="16">
        <f>'Boekhouding 2021'!C67</f>
        <v>23435.53</v>
      </c>
      <c r="Y10" s="16">
        <f>'Boekhouding 2021'!D67</f>
        <v>534.54999999999995</v>
      </c>
      <c r="Z10" s="16">
        <f>'Boekhouding 2022'!C82</f>
        <v>24142.99</v>
      </c>
      <c r="AA10" s="16">
        <f>'Boekhouding 2022'!D82</f>
        <v>810.84</v>
      </c>
      <c r="AB10" s="16">
        <f>'Boekhouding 2023'!C72</f>
        <v>26309.84</v>
      </c>
      <c r="AC10" s="16">
        <f>'Boekhouding 2023'!D72</f>
        <v>1014.88</v>
      </c>
      <c r="AD10" s="16">
        <f>'Boekhouding 2024'!C83</f>
        <v>26827.07</v>
      </c>
      <c r="AE10" s="16">
        <f>'Boekhouding 2024'!D83</f>
        <v>1035.1199999999999</v>
      </c>
    </row>
    <row r="11" spans="1:31" s="19" customFormat="1" ht="43.2" x14ac:dyDescent="0.3">
      <c r="A11" s="15"/>
      <c r="B11" s="15" t="s">
        <v>218</v>
      </c>
      <c r="C11" s="15"/>
      <c r="D11" s="36" t="s">
        <v>936</v>
      </c>
      <c r="E11" s="43">
        <v>0.7</v>
      </c>
      <c r="F11" s="43">
        <v>0.75</v>
      </c>
      <c r="G11" s="43">
        <v>0.8</v>
      </c>
      <c r="H11" s="43">
        <v>0.85</v>
      </c>
      <c r="I11" s="113">
        <v>0.96930000000000005</v>
      </c>
      <c r="J11" s="144">
        <v>0.98</v>
      </c>
      <c r="K11" s="124">
        <v>0.98</v>
      </c>
      <c r="L11" s="113">
        <v>0.9869</v>
      </c>
      <c r="M11" s="15" t="s">
        <v>844</v>
      </c>
      <c r="N11" s="15"/>
      <c r="O11" s="15" t="s">
        <v>777</v>
      </c>
      <c r="P11" s="29">
        <f>P12+P13+P14+P15+P16</f>
        <v>550</v>
      </c>
      <c r="Q11" s="29">
        <f>Q12+Q13+Q14+Q15+Q16</f>
        <v>0</v>
      </c>
      <c r="R11" s="29">
        <f>R12+R13+R14+R15+R16</f>
        <v>550</v>
      </c>
      <c r="S11" s="29">
        <f>S12+S13+S14+S15+S16</f>
        <v>0</v>
      </c>
      <c r="T11" s="29">
        <f>T12+T13+T14+T15+T16</f>
        <v>250</v>
      </c>
      <c r="U11" s="29">
        <f t="shared" ref="U11:AE11" si="2">U12+U13+U14+U15+U16</f>
        <v>0</v>
      </c>
      <c r="V11" s="29">
        <f t="shared" si="2"/>
        <v>250</v>
      </c>
      <c r="W11" s="29">
        <f t="shared" si="2"/>
        <v>0</v>
      </c>
      <c r="X11" s="29">
        <f t="shared" si="2"/>
        <v>40</v>
      </c>
      <c r="Y11" s="29">
        <f t="shared" si="2"/>
        <v>0</v>
      </c>
      <c r="Z11" s="29">
        <f t="shared" si="2"/>
        <v>812.3</v>
      </c>
      <c r="AA11" s="29">
        <f t="shared" si="2"/>
        <v>0</v>
      </c>
      <c r="AB11" s="29">
        <f t="shared" si="2"/>
        <v>7.5</v>
      </c>
      <c r="AC11" s="29">
        <f t="shared" si="2"/>
        <v>0</v>
      </c>
      <c r="AD11" s="29">
        <f t="shared" si="2"/>
        <v>0</v>
      </c>
      <c r="AE11" s="29">
        <f t="shared" si="2"/>
        <v>0</v>
      </c>
    </row>
    <row r="12" spans="1:31" x14ac:dyDescent="0.3">
      <c r="A12" s="1"/>
      <c r="B12" s="1"/>
      <c r="C12" s="1" t="s">
        <v>219</v>
      </c>
      <c r="D12" s="1" t="s">
        <v>354</v>
      </c>
      <c r="E12" s="30" t="s">
        <v>42</v>
      </c>
      <c r="F12" s="30" t="s">
        <v>42</v>
      </c>
      <c r="G12" s="30" t="s">
        <v>42</v>
      </c>
      <c r="H12" s="30" t="s">
        <v>42</v>
      </c>
      <c r="I12" s="81">
        <v>158</v>
      </c>
      <c r="J12" s="81">
        <v>173</v>
      </c>
      <c r="K12" s="81">
        <v>170</v>
      </c>
      <c r="L12" s="81"/>
      <c r="M12" s="1" t="s">
        <v>361</v>
      </c>
      <c r="N12" s="1" t="s">
        <v>80</v>
      </c>
      <c r="O12" s="1"/>
      <c r="P12" s="16">
        <v>0</v>
      </c>
      <c r="Q12" s="16">
        <v>0</v>
      </c>
      <c r="R12" s="16">
        <v>0</v>
      </c>
      <c r="S12" s="16">
        <v>0</v>
      </c>
      <c r="T12" s="16"/>
      <c r="U12" s="16"/>
      <c r="V12" s="16"/>
      <c r="W12" s="16"/>
      <c r="X12" s="16">
        <v>0</v>
      </c>
      <c r="Y12" s="16">
        <v>0</v>
      </c>
      <c r="Z12" s="16">
        <v>0</v>
      </c>
      <c r="AA12" s="16">
        <v>0</v>
      </c>
      <c r="AB12" s="16"/>
      <c r="AC12" s="16"/>
      <c r="AD12" s="16"/>
      <c r="AE12" s="16"/>
    </row>
    <row r="13" spans="1:31" s="19" customFormat="1" x14ac:dyDescent="0.3">
      <c r="A13" s="1"/>
      <c r="B13" s="1"/>
      <c r="C13" s="1" t="s">
        <v>220</v>
      </c>
      <c r="D13" s="1" t="s">
        <v>355</v>
      </c>
      <c r="E13" s="14" t="s">
        <v>349</v>
      </c>
      <c r="F13" s="14" t="s">
        <v>349</v>
      </c>
      <c r="G13" s="14" t="s">
        <v>349</v>
      </c>
      <c r="H13" s="14" t="s">
        <v>349</v>
      </c>
      <c r="I13" s="82">
        <v>10</v>
      </c>
      <c r="J13" s="82">
        <v>10</v>
      </c>
      <c r="K13" s="82">
        <v>10</v>
      </c>
      <c r="L13" s="82"/>
      <c r="M13" s="15" t="s">
        <v>359</v>
      </c>
      <c r="N13" s="1" t="s">
        <v>80</v>
      </c>
      <c r="O13" s="1">
        <v>109021</v>
      </c>
      <c r="P13" s="16">
        <f>'Boekhouding 2021'!F68</f>
        <v>50</v>
      </c>
      <c r="Q13" s="16">
        <f>'Boekhouding 2021'!G68</f>
        <v>0</v>
      </c>
      <c r="R13" s="16">
        <f>'Boekhouding 2022'!F83</f>
        <v>50</v>
      </c>
      <c r="S13" s="16">
        <f>'Boekhouding 2022'!G83</f>
        <v>0</v>
      </c>
      <c r="T13" s="16">
        <f>'Boekhouding 2023'!F73</f>
        <v>0</v>
      </c>
      <c r="U13" s="16">
        <f>'Boekhouding 2023'!G73</f>
        <v>0</v>
      </c>
      <c r="V13" s="16">
        <f>'Boekhouding 2024'!F84</f>
        <v>0</v>
      </c>
      <c r="W13" s="16">
        <f>'Boekhouding 2024'!G84</f>
        <v>0</v>
      </c>
      <c r="X13" s="16">
        <f>'Boekhouding 2021'!C68</f>
        <v>0</v>
      </c>
      <c r="Y13" s="16">
        <f>'Boekhouding 2021'!D68</f>
        <v>0</v>
      </c>
      <c r="Z13" s="16">
        <f>'Boekhouding 2022'!C83</f>
        <v>0</v>
      </c>
      <c r="AA13" s="16">
        <f>'Boekhouding 2022'!D83</f>
        <v>0</v>
      </c>
      <c r="AB13" s="16">
        <f>'Boekhouding 2023'!C73</f>
        <v>0</v>
      </c>
      <c r="AC13" s="16">
        <f>'Boekhouding 2023'!D73</f>
        <v>0</v>
      </c>
      <c r="AD13" s="16">
        <f>'Boekhouding 2024'!C84</f>
        <v>0</v>
      </c>
      <c r="AE13" s="16">
        <f>'Boekhouding 2024'!D84</f>
        <v>0</v>
      </c>
    </row>
    <row r="14" spans="1:31" x14ac:dyDescent="0.3">
      <c r="A14" s="1"/>
      <c r="B14" s="1"/>
      <c r="C14" s="1" t="s">
        <v>221</v>
      </c>
      <c r="D14" s="1" t="s">
        <v>511</v>
      </c>
      <c r="E14" s="30" t="s">
        <v>42</v>
      </c>
      <c r="F14" s="30" t="s">
        <v>42</v>
      </c>
      <c r="G14" s="30" t="s">
        <v>42</v>
      </c>
      <c r="H14" s="30" t="s">
        <v>42</v>
      </c>
      <c r="I14" s="81">
        <v>6</v>
      </c>
      <c r="J14" s="81">
        <v>5</v>
      </c>
      <c r="K14" s="81">
        <v>6</v>
      </c>
      <c r="L14" s="81"/>
      <c r="M14" s="1" t="s">
        <v>358</v>
      </c>
      <c r="N14" s="1" t="s">
        <v>80</v>
      </c>
      <c r="O14" s="1"/>
      <c r="P14" s="16">
        <v>0</v>
      </c>
      <c r="Q14" s="16">
        <v>0</v>
      </c>
      <c r="R14" s="16">
        <v>0</v>
      </c>
      <c r="S14" s="16">
        <v>0</v>
      </c>
      <c r="T14" s="16"/>
      <c r="U14" s="16"/>
      <c r="V14" s="16"/>
      <c r="W14" s="16"/>
      <c r="X14" s="16">
        <v>0</v>
      </c>
      <c r="Y14" s="16">
        <v>0</v>
      </c>
      <c r="Z14" s="16">
        <v>0</v>
      </c>
      <c r="AA14" s="16">
        <v>0</v>
      </c>
      <c r="AB14" s="16"/>
      <c r="AC14" s="16"/>
      <c r="AD14" s="16"/>
      <c r="AE14" s="16"/>
    </row>
    <row r="15" spans="1:31" x14ac:dyDescent="0.3">
      <c r="A15" s="1"/>
      <c r="B15" s="1"/>
      <c r="C15" s="1" t="s">
        <v>222</v>
      </c>
      <c r="D15" s="1" t="s">
        <v>356</v>
      </c>
      <c r="E15" s="30" t="s">
        <v>42</v>
      </c>
      <c r="F15" s="30" t="s">
        <v>42</v>
      </c>
      <c r="G15" s="30" t="s">
        <v>42</v>
      </c>
      <c r="H15" s="30" t="s">
        <v>42</v>
      </c>
      <c r="I15" s="81">
        <v>4</v>
      </c>
      <c r="J15" s="81">
        <v>5</v>
      </c>
      <c r="K15" s="81">
        <v>3</v>
      </c>
      <c r="L15" s="81"/>
      <c r="M15" s="1" t="s">
        <v>709</v>
      </c>
      <c r="N15" s="1" t="s">
        <v>80</v>
      </c>
      <c r="O15" s="1"/>
      <c r="P15" s="16">
        <v>0</v>
      </c>
      <c r="Q15" s="16">
        <v>0</v>
      </c>
      <c r="R15" s="16">
        <v>0</v>
      </c>
      <c r="S15" s="16">
        <v>0</v>
      </c>
      <c r="T15" s="16"/>
      <c r="U15" s="16"/>
      <c r="V15" s="16"/>
      <c r="W15" s="16"/>
      <c r="X15" s="16">
        <v>0</v>
      </c>
      <c r="Y15" s="16">
        <v>0</v>
      </c>
      <c r="Z15" s="16">
        <v>0</v>
      </c>
      <c r="AA15" s="16">
        <v>0</v>
      </c>
      <c r="AB15" s="16"/>
      <c r="AC15" s="16"/>
      <c r="AD15" s="16"/>
      <c r="AE15" s="16"/>
    </row>
    <row r="16" spans="1:31" x14ac:dyDescent="0.3">
      <c r="A16" s="1"/>
      <c r="B16" s="1"/>
      <c r="C16" s="1" t="s">
        <v>360</v>
      </c>
      <c r="D16" s="1" t="s">
        <v>357</v>
      </c>
      <c r="E16" s="30" t="s">
        <v>42</v>
      </c>
      <c r="F16" s="30" t="s">
        <v>42</v>
      </c>
      <c r="G16" s="30" t="s">
        <v>42</v>
      </c>
      <c r="H16" s="30" t="s">
        <v>42</v>
      </c>
      <c r="I16" s="81">
        <v>1</v>
      </c>
      <c r="J16" s="81">
        <v>1</v>
      </c>
      <c r="K16" s="81">
        <v>1</v>
      </c>
      <c r="L16" s="81"/>
      <c r="M16" s="1" t="s">
        <v>710</v>
      </c>
      <c r="N16" s="1" t="s">
        <v>80</v>
      </c>
      <c r="O16" s="1">
        <v>109022</v>
      </c>
      <c r="P16" s="16">
        <f>'Boekhouding 2021'!F69</f>
        <v>500</v>
      </c>
      <c r="Q16" s="16">
        <f>'Boekhouding 2021'!G69</f>
        <v>0</v>
      </c>
      <c r="R16" s="16">
        <f>'Boekhouding 2022'!F84</f>
        <v>500</v>
      </c>
      <c r="S16" s="16">
        <f>'Boekhouding 2022'!G84</f>
        <v>0</v>
      </c>
      <c r="T16" s="16">
        <f>'Boekhouding 2023'!F74</f>
        <v>250</v>
      </c>
      <c r="U16" s="16">
        <f>'Boekhouding 2023'!G74</f>
        <v>0</v>
      </c>
      <c r="V16" s="16">
        <f>'Boekhouding 2024'!F85</f>
        <v>250</v>
      </c>
      <c r="W16" s="16">
        <f>'Boekhouding 2024'!G85</f>
        <v>0</v>
      </c>
      <c r="X16" s="16">
        <f>'Boekhouding 2021'!C69</f>
        <v>40</v>
      </c>
      <c r="Y16" s="16">
        <f>'Boekhouding 2021'!D69</f>
        <v>0</v>
      </c>
      <c r="Z16" s="16">
        <f>'Boekhouding 2022'!C84</f>
        <v>812.3</v>
      </c>
      <c r="AA16" s="16">
        <f>'Boekhouding 2022'!D84</f>
        <v>0</v>
      </c>
      <c r="AB16" s="16">
        <f>'Boekhouding 2023'!C74</f>
        <v>7.5</v>
      </c>
      <c r="AC16" s="16">
        <f>'Boekhouding 2023'!D74</f>
        <v>0</v>
      </c>
      <c r="AD16" s="16">
        <f>'Boekhouding 2024'!C85</f>
        <v>0</v>
      </c>
      <c r="AE16" s="16">
        <f>'Boekhouding 2024'!D85</f>
        <v>0</v>
      </c>
    </row>
    <row r="17" spans="1:31" s="19" customFormat="1" ht="28.8" x14ac:dyDescent="0.3">
      <c r="A17" s="15"/>
      <c r="B17" s="15" t="s">
        <v>223</v>
      </c>
      <c r="C17" s="15"/>
      <c r="D17" s="36" t="s">
        <v>937</v>
      </c>
      <c r="E17" s="17">
        <v>4</v>
      </c>
      <c r="F17" s="17">
        <v>6</v>
      </c>
      <c r="G17" s="17">
        <v>6</v>
      </c>
      <c r="H17" s="17">
        <v>8</v>
      </c>
      <c r="I17" s="82">
        <v>16</v>
      </c>
      <c r="J17" s="82">
        <v>10</v>
      </c>
      <c r="K17" s="82">
        <v>16</v>
      </c>
      <c r="L17" s="82"/>
      <c r="M17" s="15" t="s">
        <v>100</v>
      </c>
      <c r="N17" s="15"/>
      <c r="O17" s="15" t="s">
        <v>778</v>
      </c>
      <c r="P17" s="29">
        <f>P18</f>
        <v>50</v>
      </c>
      <c r="Q17" s="29">
        <f>Q18</f>
        <v>0</v>
      </c>
      <c r="R17" s="29">
        <f t="shared" ref="R17:AE17" si="3">R18</f>
        <v>50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row>
    <row r="18" spans="1:31" x14ac:dyDescent="0.3">
      <c r="A18" s="1"/>
      <c r="B18" s="1"/>
      <c r="C18" s="1" t="s">
        <v>224</v>
      </c>
      <c r="D18" s="1" t="s">
        <v>845</v>
      </c>
      <c r="E18" s="30" t="s">
        <v>42</v>
      </c>
      <c r="F18" s="30" t="s">
        <v>42</v>
      </c>
      <c r="G18" s="30" t="s">
        <v>42</v>
      </c>
      <c r="H18" s="30" t="s">
        <v>42</v>
      </c>
      <c r="I18" s="81">
        <v>16</v>
      </c>
      <c r="J18" s="81">
        <v>10</v>
      </c>
      <c r="K18" s="81">
        <v>16</v>
      </c>
      <c r="L18" s="81"/>
      <c r="M18" s="1" t="s">
        <v>914</v>
      </c>
      <c r="N18" s="1" t="s">
        <v>1352</v>
      </c>
      <c r="O18" s="1">
        <v>109031</v>
      </c>
      <c r="P18" s="16">
        <f>'Boekhouding 2021'!F70</f>
        <v>50</v>
      </c>
      <c r="Q18" s="16">
        <f>'Boekhouding 2021'!G70</f>
        <v>0</v>
      </c>
      <c r="R18" s="16">
        <f>'Boekhouding 2022'!F85</f>
        <v>50</v>
      </c>
      <c r="S18" s="16">
        <f>'Boekhouding 2022'!G85</f>
        <v>0</v>
      </c>
      <c r="T18" s="16">
        <f>'Boekhouding 2023'!F75</f>
        <v>0</v>
      </c>
      <c r="U18" s="16">
        <f>'Boekhouding 2023'!G75</f>
        <v>0</v>
      </c>
      <c r="V18" s="16">
        <f>'Boekhouding 2024'!F86</f>
        <v>0</v>
      </c>
      <c r="W18" s="16">
        <f>'Boekhouding 2024'!G86</f>
        <v>0</v>
      </c>
      <c r="X18" s="16">
        <f>'Boekhouding 2021'!C70</f>
        <v>0</v>
      </c>
      <c r="Y18" s="16">
        <f>'Boekhouding 2021'!D70</f>
        <v>0</v>
      </c>
      <c r="Z18" s="16">
        <f>'Boekhouding 2022'!C85</f>
        <v>0</v>
      </c>
      <c r="AA18" s="16">
        <f>'Boekhouding 2022'!D85</f>
        <v>0</v>
      </c>
      <c r="AB18" s="16">
        <f>'Boekhouding 2023'!C75</f>
        <v>0</v>
      </c>
      <c r="AC18" s="16">
        <f>'Boekhouding 2023'!D75</f>
        <v>0</v>
      </c>
      <c r="AD18" s="16">
        <f>'Boekhouding 2024'!C86</f>
        <v>0</v>
      </c>
      <c r="AE18" s="16">
        <f>'Boekhouding 2024'!D86</f>
        <v>0</v>
      </c>
    </row>
  </sheetData>
  <mergeCells count="7">
    <mergeCell ref="X3:AE3"/>
    <mergeCell ref="A1:N1"/>
    <mergeCell ref="A2:F2"/>
    <mergeCell ref="G2:N2"/>
    <mergeCell ref="E3:H3"/>
    <mergeCell ref="I3:L3"/>
    <mergeCell ref="P3:W3"/>
  </mergeCells>
  <phoneticPr fontId="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C0C58-83A0-4E09-AB6A-AEDA60401055}">
  <sheetPr>
    <tabColor rgb="FF00B050"/>
  </sheetPr>
  <dimension ref="A1:AE15"/>
  <sheetViews>
    <sheetView topLeftCell="A4" zoomScaleNormal="100" workbookViewId="0">
      <selection activeCell="L14" sqref="L14"/>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9" width="7.5546875" style="11" hidden="1" customWidth="1"/>
    <col min="10"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236</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86.4" x14ac:dyDescent="0.3">
      <c r="A5" s="9" t="s">
        <v>225</v>
      </c>
      <c r="B5" s="9"/>
      <c r="C5" s="9"/>
      <c r="D5" s="41" t="s">
        <v>938</v>
      </c>
      <c r="E5" s="14" t="s">
        <v>44</v>
      </c>
      <c r="F5" s="17">
        <v>60</v>
      </c>
      <c r="G5" s="14" t="s">
        <v>44</v>
      </c>
      <c r="H5" s="17">
        <v>70</v>
      </c>
      <c r="I5" s="147">
        <v>0.85360000000000003</v>
      </c>
      <c r="J5" s="142"/>
      <c r="K5" s="97"/>
      <c r="L5" s="98"/>
      <c r="M5" s="41" t="s">
        <v>1214</v>
      </c>
      <c r="N5" s="9"/>
      <c r="O5" s="9" t="s">
        <v>779</v>
      </c>
      <c r="P5" s="28">
        <f>'Boekhouding 2021'!F71</f>
        <v>2400</v>
      </c>
      <c r="Q5" s="28">
        <f>'Boekhouding 2021'!G71</f>
        <v>0</v>
      </c>
      <c r="R5" s="28">
        <f>R6+R11</f>
        <v>1250</v>
      </c>
      <c r="S5" s="28">
        <f>S6+S11</f>
        <v>0</v>
      </c>
      <c r="T5" s="28">
        <f>T6+T11</f>
        <v>1250</v>
      </c>
      <c r="U5" s="28">
        <f t="shared" ref="U5:AE5" si="0">U6+U11</f>
        <v>0</v>
      </c>
      <c r="V5" s="28">
        <f t="shared" si="0"/>
        <v>1650</v>
      </c>
      <c r="W5" s="28">
        <f t="shared" si="0"/>
        <v>0</v>
      </c>
      <c r="X5" s="28">
        <f t="shared" si="0"/>
        <v>1543.86</v>
      </c>
      <c r="Y5" s="28">
        <f t="shared" si="0"/>
        <v>0</v>
      </c>
      <c r="Z5" s="28">
        <f t="shared" si="0"/>
        <v>0</v>
      </c>
      <c r="AA5" s="28">
        <f t="shared" si="0"/>
        <v>0</v>
      </c>
      <c r="AB5" s="28">
        <f t="shared" si="0"/>
        <v>757.81</v>
      </c>
      <c r="AC5" s="28">
        <f t="shared" si="0"/>
        <v>0</v>
      </c>
      <c r="AD5" s="28">
        <f t="shared" si="0"/>
        <v>726</v>
      </c>
      <c r="AE5" s="28">
        <f t="shared" si="0"/>
        <v>0</v>
      </c>
    </row>
    <row r="6" spans="1:31" s="19" customFormat="1" ht="57.6" x14ac:dyDescent="0.3">
      <c r="A6" s="15"/>
      <c r="B6" s="15" t="s">
        <v>226</v>
      </c>
      <c r="C6" s="15"/>
      <c r="D6" s="36" t="s">
        <v>939</v>
      </c>
      <c r="E6" s="42" t="s">
        <v>839</v>
      </c>
      <c r="F6" s="42" t="s">
        <v>828</v>
      </c>
      <c r="G6" s="42" t="s">
        <v>829</v>
      </c>
      <c r="H6" s="42" t="s">
        <v>830</v>
      </c>
      <c r="I6" s="82">
        <v>2941</v>
      </c>
      <c r="J6" s="82">
        <v>3380</v>
      </c>
      <c r="K6" s="82">
        <v>3389</v>
      </c>
      <c r="L6" s="82"/>
      <c r="M6" s="15" t="s">
        <v>850</v>
      </c>
      <c r="N6" s="15"/>
      <c r="O6" s="15" t="s">
        <v>780</v>
      </c>
      <c r="P6" s="29">
        <f>P7+P8+P9+P10</f>
        <v>2000</v>
      </c>
      <c r="Q6" s="29">
        <f>Q7+Q8+Q9+Q10</f>
        <v>0</v>
      </c>
      <c r="R6" s="29">
        <f>R7+R8+R9+R10</f>
        <v>500</v>
      </c>
      <c r="S6" s="29">
        <f>S7+S8+S9+S10</f>
        <v>0</v>
      </c>
      <c r="T6" s="29">
        <f>T7+T8+T9+T10</f>
        <v>850</v>
      </c>
      <c r="U6" s="29">
        <f t="shared" ref="U6:AE6" si="1">U7+U8+U9+U10</f>
        <v>0</v>
      </c>
      <c r="V6" s="29">
        <f t="shared" si="1"/>
        <v>1250</v>
      </c>
      <c r="W6" s="29">
        <f t="shared" si="1"/>
        <v>0</v>
      </c>
      <c r="X6" s="29">
        <f t="shared" si="1"/>
        <v>1392.61</v>
      </c>
      <c r="Y6" s="29">
        <f t="shared" si="1"/>
        <v>0</v>
      </c>
      <c r="Z6" s="29">
        <f t="shared" si="1"/>
        <v>0</v>
      </c>
      <c r="AA6" s="29">
        <f t="shared" si="1"/>
        <v>0</v>
      </c>
      <c r="AB6" s="29">
        <f t="shared" si="1"/>
        <v>631.51</v>
      </c>
      <c r="AC6" s="29">
        <f t="shared" si="1"/>
        <v>0</v>
      </c>
      <c r="AD6" s="29">
        <f t="shared" si="1"/>
        <v>484</v>
      </c>
      <c r="AE6" s="29">
        <f t="shared" si="1"/>
        <v>0</v>
      </c>
    </row>
    <row r="7" spans="1:31" x14ac:dyDescent="0.3">
      <c r="A7" s="1"/>
      <c r="B7" s="1"/>
      <c r="C7" s="1" t="s">
        <v>227</v>
      </c>
      <c r="D7" s="1" t="s">
        <v>363</v>
      </c>
      <c r="E7" s="14" t="s">
        <v>78</v>
      </c>
      <c r="F7" s="14" t="s">
        <v>78</v>
      </c>
      <c r="G7" s="14" t="s">
        <v>78</v>
      </c>
      <c r="H7" s="14" t="s">
        <v>78</v>
      </c>
      <c r="I7" s="81">
        <v>4</v>
      </c>
      <c r="J7" s="81">
        <v>4</v>
      </c>
      <c r="K7" s="81">
        <v>2</v>
      </c>
      <c r="L7" s="81"/>
      <c r="M7" s="1" t="s">
        <v>370</v>
      </c>
      <c r="N7" s="1" t="s">
        <v>80</v>
      </c>
      <c r="O7" s="1">
        <v>110011</v>
      </c>
      <c r="P7" s="16">
        <f>'Boekhouding 2021'!F72</f>
        <v>1000</v>
      </c>
      <c r="Q7" s="16">
        <f>'Boekhouding 2021'!G72</f>
        <v>0</v>
      </c>
      <c r="R7" s="16">
        <f>'Boekhouding 2022'!F87</f>
        <v>500</v>
      </c>
      <c r="S7" s="16">
        <f>'Boekhouding 2022'!G87</f>
        <v>0</v>
      </c>
      <c r="T7" s="16">
        <f>'Boekhouding 2023'!F77</f>
        <v>500</v>
      </c>
      <c r="U7" s="16">
        <f>'Boekhouding 2023'!G77</f>
        <v>0</v>
      </c>
      <c r="V7" s="16">
        <f>'Boekhouding 2024'!F88</f>
        <v>500</v>
      </c>
      <c r="W7" s="16">
        <f>'Boekhouding 2024'!G88</f>
        <v>0</v>
      </c>
      <c r="X7" s="16">
        <f>'Boekhouding 2021'!C72</f>
        <v>1392.61</v>
      </c>
      <c r="Y7" s="16">
        <f>'Boekhouding 2021'!D72</f>
        <v>0</v>
      </c>
      <c r="Z7" s="16">
        <f>'Boekhouding 2022'!C87</f>
        <v>0</v>
      </c>
      <c r="AA7" s="16">
        <f>'Boekhouding 2022'!D87</f>
        <v>0</v>
      </c>
      <c r="AB7" s="16">
        <f>'Boekhouding 2023'!C77</f>
        <v>431.53</v>
      </c>
      <c r="AC7" s="16">
        <f>'Boekhouding 2023'!D77</f>
        <v>0</v>
      </c>
      <c r="AD7" s="16">
        <f>'Boekhouding 2024'!C88</f>
        <v>484</v>
      </c>
      <c r="AE7" s="16">
        <f>'Boekhouding 2024'!D88</f>
        <v>0</v>
      </c>
    </row>
    <row r="8" spans="1:31" x14ac:dyDescent="0.3">
      <c r="A8" s="1"/>
      <c r="B8" s="1"/>
      <c r="C8" s="1" t="s">
        <v>228</v>
      </c>
      <c r="D8" s="1" t="s">
        <v>364</v>
      </c>
      <c r="E8" s="14" t="s">
        <v>71</v>
      </c>
      <c r="F8" s="14" t="s">
        <v>44</v>
      </c>
      <c r="G8" s="14" t="s">
        <v>44</v>
      </c>
      <c r="H8" s="14" t="s">
        <v>44</v>
      </c>
      <c r="I8" s="79"/>
      <c r="J8" s="96"/>
      <c r="K8" s="80"/>
      <c r="L8" s="87"/>
      <c r="M8" s="1" t="s">
        <v>419</v>
      </c>
      <c r="N8" s="1" t="s">
        <v>80</v>
      </c>
      <c r="O8" s="1">
        <v>110012</v>
      </c>
      <c r="P8" s="16">
        <f>'Boekhouding 2021'!F73</f>
        <v>1000</v>
      </c>
      <c r="Q8" s="16">
        <f>'Boekhouding 2021'!G73</f>
        <v>0</v>
      </c>
      <c r="R8" s="16">
        <f>'Boekhouding 2022'!F88</f>
        <v>0</v>
      </c>
      <c r="S8" s="16">
        <f>'Boekhouding 2022'!G88</f>
        <v>0</v>
      </c>
      <c r="T8" s="16">
        <f>'Boekhouding 2023'!F78</f>
        <v>0</v>
      </c>
      <c r="U8" s="16">
        <f>'Boekhouding 2023'!G78</f>
        <v>0</v>
      </c>
      <c r="V8" s="16">
        <f>'Boekhouding 2024'!F89</f>
        <v>500</v>
      </c>
      <c r="W8" s="16">
        <f>'Boekhouding 2024'!G89</f>
        <v>0</v>
      </c>
      <c r="X8" s="16">
        <f>'Boekhouding 2021'!C73</f>
        <v>0</v>
      </c>
      <c r="Y8" s="16">
        <f>'Boekhouding 2021'!D73</f>
        <v>0</v>
      </c>
      <c r="Z8" s="16">
        <f>'Boekhouding 2022'!C88</f>
        <v>0</v>
      </c>
      <c r="AA8" s="16">
        <f>'Boekhouding 2022'!D88</f>
        <v>0</v>
      </c>
      <c r="AB8" s="16">
        <f>'Boekhouding 2023'!C78</f>
        <v>199.98</v>
      </c>
      <c r="AC8" s="16">
        <f>'Boekhouding 2023'!D78</f>
        <v>0</v>
      </c>
      <c r="AD8" s="16">
        <f>'Boekhouding 2024'!C89</f>
        <v>0</v>
      </c>
      <c r="AE8" s="16">
        <f>'Boekhouding 2024'!D89</f>
        <v>0</v>
      </c>
    </row>
    <row r="9" spans="1:31" s="19" customFormat="1" x14ac:dyDescent="0.3">
      <c r="A9" s="1"/>
      <c r="B9" s="1"/>
      <c r="C9" s="1" t="s">
        <v>229</v>
      </c>
      <c r="D9" s="1" t="s">
        <v>365</v>
      </c>
      <c r="E9" s="14" t="s">
        <v>44</v>
      </c>
      <c r="F9" s="14" t="s">
        <v>44</v>
      </c>
      <c r="G9" s="14" t="s">
        <v>349</v>
      </c>
      <c r="H9" s="14" t="s">
        <v>44</v>
      </c>
      <c r="I9" s="95" t="s">
        <v>1286</v>
      </c>
      <c r="J9" s="120"/>
      <c r="K9" s="120"/>
      <c r="L9" s="106"/>
      <c r="M9" s="1" t="s">
        <v>419</v>
      </c>
      <c r="N9" s="1" t="s">
        <v>80</v>
      </c>
      <c r="O9" s="1">
        <v>110013</v>
      </c>
      <c r="P9" s="16">
        <v>0</v>
      </c>
      <c r="Q9" s="16">
        <v>0</v>
      </c>
      <c r="R9" s="16">
        <v>0</v>
      </c>
      <c r="S9" s="16">
        <v>0</v>
      </c>
      <c r="T9" s="16">
        <f>'Boekhouding 2023'!F79</f>
        <v>250</v>
      </c>
      <c r="U9" s="16">
        <f>'Boekhouding 2023'!G79</f>
        <v>0</v>
      </c>
      <c r="V9" s="16">
        <f>'Boekhouding 2024'!F90</f>
        <v>250</v>
      </c>
      <c r="W9" s="16">
        <f>'Boekhouding 2024'!G90</f>
        <v>0</v>
      </c>
      <c r="X9" s="16">
        <v>0</v>
      </c>
      <c r="Y9" s="16">
        <v>0</v>
      </c>
      <c r="Z9" s="16">
        <v>0</v>
      </c>
      <c r="AA9" s="16">
        <v>0</v>
      </c>
      <c r="AB9" s="16">
        <f>'Boekhouding 2023'!C79</f>
        <v>0</v>
      </c>
      <c r="AC9" s="16">
        <f>'Boekhouding 2023'!D79</f>
        <v>0</v>
      </c>
      <c r="AD9" s="16">
        <f>'Boekhouding 2024'!C90</f>
        <v>0</v>
      </c>
      <c r="AE9" s="16">
        <f>'Boekhouding 2024'!D90</f>
        <v>0</v>
      </c>
    </row>
    <row r="10" spans="1:31" x14ac:dyDescent="0.3">
      <c r="A10" s="1"/>
      <c r="B10" s="1"/>
      <c r="C10" s="1" t="s">
        <v>230</v>
      </c>
      <c r="D10" s="1" t="s">
        <v>366</v>
      </c>
      <c r="E10" s="14" t="s">
        <v>44</v>
      </c>
      <c r="F10" s="14" t="s">
        <v>44</v>
      </c>
      <c r="G10" s="14" t="s">
        <v>71</v>
      </c>
      <c r="H10" s="14" t="s">
        <v>44</v>
      </c>
      <c r="I10" s="81" t="s">
        <v>1287</v>
      </c>
      <c r="J10" s="81" t="s">
        <v>1287</v>
      </c>
      <c r="K10" s="81" t="s">
        <v>1287</v>
      </c>
      <c r="L10" s="96"/>
      <c r="M10" s="1" t="s">
        <v>711</v>
      </c>
      <c r="N10" s="1" t="s">
        <v>80</v>
      </c>
      <c r="O10" s="1">
        <v>110014</v>
      </c>
      <c r="P10" s="16">
        <v>0</v>
      </c>
      <c r="Q10" s="16">
        <v>0</v>
      </c>
      <c r="R10" s="16">
        <v>0</v>
      </c>
      <c r="S10" s="16">
        <v>0</v>
      </c>
      <c r="T10" s="16">
        <f>'Boekhouding 2023'!F80</f>
        <v>100</v>
      </c>
      <c r="U10" s="16">
        <f>'Boekhouding 2023'!G80</f>
        <v>0</v>
      </c>
      <c r="V10" s="16">
        <f>'Boekhouding 2024'!F91</f>
        <v>0</v>
      </c>
      <c r="W10" s="16">
        <f>'Boekhouding 2024'!G91</f>
        <v>0</v>
      </c>
      <c r="X10" s="16">
        <v>0</v>
      </c>
      <c r="Y10" s="16">
        <v>0</v>
      </c>
      <c r="Z10" s="16">
        <v>0</v>
      </c>
      <c r="AA10" s="16">
        <v>0</v>
      </c>
      <c r="AB10" s="16">
        <f>'Boekhouding 2023'!C80</f>
        <v>0</v>
      </c>
      <c r="AC10" s="16">
        <f>'Boekhouding 2023'!D80</f>
        <v>0</v>
      </c>
      <c r="AD10" s="16">
        <f>'Boekhouding 2024'!C91</f>
        <v>0</v>
      </c>
      <c r="AE10" s="16">
        <f>'Boekhouding 2024'!D91</f>
        <v>0</v>
      </c>
    </row>
    <row r="11" spans="1:31" s="19" customFormat="1" ht="72" x14ac:dyDescent="0.3">
      <c r="A11" s="15"/>
      <c r="B11" s="15" t="s">
        <v>231</v>
      </c>
      <c r="C11" s="15"/>
      <c r="D11" s="36" t="s">
        <v>940</v>
      </c>
      <c r="E11" s="14">
        <v>50</v>
      </c>
      <c r="F11" s="42">
        <v>60</v>
      </c>
      <c r="G11" s="14">
        <v>70</v>
      </c>
      <c r="H11" s="42">
        <v>75</v>
      </c>
      <c r="I11" s="113">
        <v>0.72219999999999995</v>
      </c>
      <c r="J11" s="106"/>
      <c r="K11" s="144">
        <f>86/88</f>
        <v>0.97727272727272729</v>
      </c>
      <c r="L11" s="82"/>
      <c r="M11" s="36" t="s">
        <v>851</v>
      </c>
      <c r="N11" s="15"/>
      <c r="O11" s="15" t="s">
        <v>781</v>
      </c>
      <c r="P11" s="29">
        <f>P12+P13+P14+P15</f>
        <v>400</v>
      </c>
      <c r="Q11" s="29">
        <f>Q12+Q13+Q14+Q15</f>
        <v>0</v>
      </c>
      <c r="R11" s="29">
        <f>R12+R13+R14+R15</f>
        <v>750</v>
      </c>
      <c r="S11" s="29">
        <f>S12+S13+S14+S15</f>
        <v>0</v>
      </c>
      <c r="T11" s="29">
        <f>T12+T13+T14+T15</f>
        <v>400</v>
      </c>
      <c r="U11" s="29">
        <f t="shared" ref="U11:AE11" si="2">U12+U13+U14+U15</f>
        <v>0</v>
      </c>
      <c r="V11" s="29">
        <f t="shared" si="2"/>
        <v>400</v>
      </c>
      <c r="W11" s="29">
        <f t="shared" si="2"/>
        <v>0</v>
      </c>
      <c r="X11" s="29">
        <f t="shared" si="2"/>
        <v>151.25</v>
      </c>
      <c r="Y11" s="29">
        <f t="shared" si="2"/>
        <v>0</v>
      </c>
      <c r="Z11" s="29">
        <f t="shared" si="2"/>
        <v>0</v>
      </c>
      <c r="AA11" s="29">
        <f t="shared" si="2"/>
        <v>0</v>
      </c>
      <c r="AB11" s="29">
        <f t="shared" si="2"/>
        <v>126.3</v>
      </c>
      <c r="AC11" s="29">
        <f t="shared" si="2"/>
        <v>0</v>
      </c>
      <c r="AD11" s="29">
        <f t="shared" si="2"/>
        <v>242</v>
      </c>
      <c r="AE11" s="29">
        <f t="shared" si="2"/>
        <v>0</v>
      </c>
    </row>
    <row r="12" spans="1:31" x14ac:dyDescent="0.3">
      <c r="A12" s="1"/>
      <c r="B12" s="1"/>
      <c r="C12" s="1" t="s">
        <v>232</v>
      </c>
      <c r="D12" s="1" t="s">
        <v>367</v>
      </c>
      <c r="E12" s="14" t="s">
        <v>78</v>
      </c>
      <c r="F12" s="14" t="s">
        <v>78</v>
      </c>
      <c r="G12" s="14" t="s">
        <v>78</v>
      </c>
      <c r="H12" s="14" t="s">
        <v>78</v>
      </c>
      <c r="I12" s="81">
        <v>2</v>
      </c>
      <c r="J12" s="81">
        <v>2</v>
      </c>
      <c r="K12" s="81">
        <v>4</v>
      </c>
      <c r="L12" s="81"/>
      <c r="M12" s="1" t="s">
        <v>370</v>
      </c>
      <c r="N12" s="1" t="s">
        <v>80</v>
      </c>
      <c r="O12" s="1">
        <v>110021</v>
      </c>
      <c r="P12" s="16">
        <f>'Boekhouding 2021'!F74</f>
        <v>150</v>
      </c>
      <c r="Q12" s="16">
        <f>'Boekhouding 2021'!G74</f>
        <v>0</v>
      </c>
      <c r="R12" s="16">
        <f>'Boekhouding 2022'!F89</f>
        <v>150</v>
      </c>
      <c r="S12" s="16">
        <f>'Boekhouding 2022'!G89</f>
        <v>0</v>
      </c>
      <c r="T12" s="16">
        <f>'Boekhouding 2023'!F81</f>
        <v>150</v>
      </c>
      <c r="U12" s="16">
        <f>'Boekhouding 2023'!G81</f>
        <v>0</v>
      </c>
      <c r="V12" s="16">
        <f>'Boekhouding 2024'!F92</f>
        <v>150</v>
      </c>
      <c r="W12" s="16">
        <f>'Boekhouding 2024'!G92</f>
        <v>0</v>
      </c>
      <c r="X12" s="16">
        <f>'Boekhouding 2021'!C74</f>
        <v>151.25</v>
      </c>
      <c r="Y12" s="16">
        <f>'Boekhouding 2021'!D74</f>
        <v>0</v>
      </c>
      <c r="Z12" s="16">
        <f>'Boekhouding 2022'!C89</f>
        <v>0</v>
      </c>
      <c r="AA12" s="16">
        <f>'Boekhouding 2022'!D89</f>
        <v>0</v>
      </c>
      <c r="AB12" s="16">
        <f>'Boekhouding 2023'!C81</f>
        <v>126.3</v>
      </c>
      <c r="AC12" s="16">
        <f>'Boekhouding 2023'!D81</f>
        <v>0</v>
      </c>
      <c r="AD12" s="16">
        <f>'Boekhouding 2024'!C92</f>
        <v>242</v>
      </c>
      <c r="AE12" s="16">
        <f>'Boekhouding 2024'!D92</f>
        <v>0</v>
      </c>
    </row>
    <row r="13" spans="1:31" x14ac:dyDescent="0.3">
      <c r="A13" s="1"/>
      <c r="B13" s="1"/>
      <c r="C13" s="1" t="s">
        <v>233</v>
      </c>
      <c r="D13" s="1" t="s">
        <v>368</v>
      </c>
      <c r="E13" s="14" t="s">
        <v>44</v>
      </c>
      <c r="F13" s="14" t="s">
        <v>349</v>
      </c>
      <c r="G13" s="14" t="s">
        <v>44</v>
      </c>
      <c r="H13" s="14" t="s">
        <v>44</v>
      </c>
      <c r="I13" s="96"/>
      <c r="J13" s="87"/>
      <c r="K13" s="80"/>
      <c r="L13" s="87"/>
      <c r="M13" s="1" t="s">
        <v>419</v>
      </c>
      <c r="N13" s="1" t="s">
        <v>80</v>
      </c>
      <c r="O13" s="1">
        <v>110022</v>
      </c>
      <c r="P13" s="16">
        <v>0</v>
      </c>
      <c r="Q13" s="16">
        <v>0</v>
      </c>
      <c r="R13" s="16">
        <f>'Boekhouding 2022'!F90</f>
        <v>250</v>
      </c>
      <c r="S13" s="16">
        <f>'Boekhouding 2022'!G90</f>
        <v>0</v>
      </c>
      <c r="T13" s="16">
        <f>'Boekhouding 2023'!F82</f>
        <v>0</v>
      </c>
      <c r="U13" s="16">
        <f>'Boekhouding 2023'!G82</f>
        <v>0</v>
      </c>
      <c r="V13" s="16">
        <f>'Boekhouding 2024'!F93</f>
        <v>0</v>
      </c>
      <c r="W13" s="16">
        <f>'Boekhouding 2024'!G93</f>
        <v>0</v>
      </c>
      <c r="X13" s="16">
        <v>0</v>
      </c>
      <c r="Y13" s="16">
        <v>0</v>
      </c>
      <c r="Z13" s="16">
        <f>'Boekhouding 2022'!C90</f>
        <v>0</v>
      </c>
      <c r="AA13" s="16">
        <f>'Boekhouding 2022'!D90</f>
        <v>0</v>
      </c>
      <c r="AB13" s="16">
        <f>'Boekhouding 2023'!C82</f>
        <v>0</v>
      </c>
      <c r="AC13" s="16">
        <f>'Boekhouding 2023'!D82</f>
        <v>0</v>
      </c>
      <c r="AD13" s="16">
        <f>'Boekhouding 2024'!C93</f>
        <v>0</v>
      </c>
      <c r="AE13" s="16">
        <f>'Boekhouding 2024'!D93</f>
        <v>0</v>
      </c>
    </row>
    <row r="14" spans="1:31" x14ac:dyDescent="0.3">
      <c r="A14" s="1"/>
      <c r="B14" s="1"/>
      <c r="C14" s="1" t="s">
        <v>234</v>
      </c>
      <c r="D14" s="1" t="s">
        <v>512</v>
      </c>
      <c r="E14" s="14" t="s">
        <v>329</v>
      </c>
      <c r="F14" s="14" t="s">
        <v>329</v>
      </c>
      <c r="G14" s="14" t="s">
        <v>329</v>
      </c>
      <c r="H14" s="14" t="s">
        <v>329</v>
      </c>
      <c r="I14" s="81" t="s">
        <v>1299</v>
      </c>
      <c r="J14" s="87"/>
      <c r="K14" s="103" t="s">
        <v>1576</v>
      </c>
      <c r="L14" s="87"/>
      <c r="M14" s="1" t="s">
        <v>369</v>
      </c>
      <c r="N14" s="1" t="s">
        <v>80</v>
      </c>
      <c r="O14" s="1">
        <v>110023</v>
      </c>
      <c r="P14" s="16">
        <f>'Boekhouding 2021'!F75</f>
        <v>250</v>
      </c>
      <c r="Q14" s="16">
        <f>'Boekhouding 2021'!G75</f>
        <v>0</v>
      </c>
      <c r="R14" s="16">
        <f>'Boekhouding 2022'!F91</f>
        <v>250</v>
      </c>
      <c r="S14" s="16">
        <f>'Boekhouding 2022'!G91</f>
        <v>0</v>
      </c>
      <c r="T14" s="16">
        <f>'Boekhouding 2023'!F83</f>
        <v>250</v>
      </c>
      <c r="U14" s="16">
        <f>'Boekhouding 2023'!G83</f>
        <v>0</v>
      </c>
      <c r="V14" s="16">
        <f>'Boekhouding 2024'!F94</f>
        <v>250</v>
      </c>
      <c r="W14" s="16">
        <f>'Boekhouding 2024'!G94</f>
        <v>0</v>
      </c>
      <c r="X14" s="16">
        <f>'Boekhouding 2021'!C75</f>
        <v>0</v>
      </c>
      <c r="Y14" s="16">
        <f>'Boekhouding 2021'!D75</f>
        <v>0</v>
      </c>
      <c r="Z14" s="16">
        <f>'Boekhouding 2022'!C91</f>
        <v>0</v>
      </c>
      <c r="AA14" s="16">
        <f>'Boekhouding 2022'!D91</f>
        <v>0</v>
      </c>
      <c r="AB14" s="16">
        <f>'Boekhouding 2023'!C83</f>
        <v>0</v>
      </c>
      <c r="AC14" s="16">
        <f>'Boekhouding 2023'!D83</f>
        <v>0</v>
      </c>
      <c r="AD14" s="16">
        <f>'Boekhouding 2024'!C94</f>
        <v>0</v>
      </c>
      <c r="AE14" s="16">
        <f>'Boekhouding 2024'!D94</f>
        <v>0</v>
      </c>
    </row>
    <row r="15" spans="1:31" x14ac:dyDescent="0.3">
      <c r="A15" s="1"/>
      <c r="B15" s="1"/>
      <c r="C15" s="1" t="s">
        <v>235</v>
      </c>
      <c r="D15" s="1" t="s">
        <v>366</v>
      </c>
      <c r="E15" s="14" t="s">
        <v>44</v>
      </c>
      <c r="F15" s="14" t="s">
        <v>71</v>
      </c>
      <c r="G15" s="14" t="s">
        <v>44</v>
      </c>
      <c r="H15" s="14" t="s">
        <v>44</v>
      </c>
      <c r="I15" s="81" t="s">
        <v>1287</v>
      </c>
      <c r="J15" s="81" t="s">
        <v>1287</v>
      </c>
      <c r="K15" s="81" t="s">
        <v>1287</v>
      </c>
      <c r="L15" s="96"/>
      <c r="M15" s="1" t="s">
        <v>711</v>
      </c>
      <c r="N15" s="1" t="s">
        <v>80</v>
      </c>
      <c r="O15" s="1">
        <v>110024</v>
      </c>
      <c r="P15" s="16">
        <v>0</v>
      </c>
      <c r="Q15" s="16">
        <v>0</v>
      </c>
      <c r="R15" s="16">
        <f>'Boekhouding 2022'!F92</f>
        <v>100</v>
      </c>
      <c r="S15" s="16">
        <f>'Boekhouding 2022'!G92</f>
        <v>0</v>
      </c>
      <c r="T15" s="16">
        <f>'Boekhouding 2023'!F84</f>
        <v>0</v>
      </c>
      <c r="U15" s="16">
        <f>'Boekhouding 2023'!G84</f>
        <v>0</v>
      </c>
      <c r="V15" s="16">
        <f>'Boekhouding 2024'!F95</f>
        <v>0</v>
      </c>
      <c r="W15" s="16">
        <f>'Boekhouding 2024'!G95</f>
        <v>0</v>
      </c>
      <c r="X15" s="16">
        <v>0</v>
      </c>
      <c r="Y15" s="16">
        <v>0</v>
      </c>
      <c r="Z15" s="16">
        <f>'Boekhouding 2022'!C92</f>
        <v>0</v>
      </c>
      <c r="AA15" s="16">
        <f>'Boekhouding 2022'!D92</f>
        <v>0</v>
      </c>
      <c r="AB15" s="16">
        <f>'Boekhouding 2023'!C84</f>
        <v>0</v>
      </c>
      <c r="AC15" s="16">
        <f>'Boekhouding 2023'!D84</f>
        <v>0</v>
      </c>
      <c r="AD15" s="16">
        <f>'Boekhouding 2024'!C95</f>
        <v>0</v>
      </c>
      <c r="AE15" s="16">
        <f>'Boekhouding 2024'!D95</f>
        <v>0</v>
      </c>
    </row>
  </sheetData>
  <mergeCells count="7">
    <mergeCell ref="X3:AE3"/>
    <mergeCell ref="A1:N1"/>
    <mergeCell ref="A2:F2"/>
    <mergeCell ref="G2:N2"/>
    <mergeCell ref="E3:H3"/>
    <mergeCell ref="I3:L3"/>
    <mergeCell ref="P3:W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475C-15CB-49E7-8B47-746438E49C53}">
  <sheetPr>
    <tabColor rgb="FF00B050"/>
  </sheetPr>
  <dimension ref="A1:AE17"/>
  <sheetViews>
    <sheetView topLeftCell="A2" workbookViewId="0">
      <selection activeCell="L14" sqref="L14"/>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37.3320312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29</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28.8" x14ac:dyDescent="0.3">
      <c r="A5" s="9" t="s">
        <v>237</v>
      </c>
      <c r="B5" s="9"/>
      <c r="C5" s="9"/>
      <c r="D5" s="41" t="s">
        <v>960</v>
      </c>
      <c r="E5" s="51" t="s">
        <v>892</v>
      </c>
      <c r="F5" s="42" t="s">
        <v>903</v>
      </c>
      <c r="G5" s="42" t="s">
        <v>904</v>
      </c>
      <c r="H5" s="42" t="s">
        <v>905</v>
      </c>
      <c r="I5" s="108">
        <v>1075</v>
      </c>
      <c r="J5" s="98">
        <v>1311</v>
      </c>
      <c r="K5" s="98">
        <v>1092</v>
      </c>
      <c r="L5" s="98"/>
      <c r="M5" s="9" t="s">
        <v>398</v>
      </c>
      <c r="N5" s="9"/>
      <c r="O5" s="9" t="s">
        <v>782</v>
      </c>
      <c r="P5" s="28">
        <f>'Boekhouding 2021'!F76</f>
        <v>1750</v>
      </c>
      <c r="Q5" s="28">
        <f>'Boekhouding 2021'!G76</f>
        <v>0</v>
      </c>
      <c r="R5" s="28">
        <f>R6+R9+R12</f>
        <v>1750</v>
      </c>
      <c r="S5" s="28">
        <f>S6+S9+S12</f>
        <v>0</v>
      </c>
      <c r="T5" s="28">
        <f>T6+T9+T12</f>
        <v>1375</v>
      </c>
      <c r="U5" s="28">
        <f t="shared" ref="U5:AE5" si="0">U6+U9+U12</f>
        <v>0</v>
      </c>
      <c r="V5" s="28">
        <f t="shared" si="0"/>
        <v>1125</v>
      </c>
      <c r="W5" s="28">
        <f t="shared" si="0"/>
        <v>0</v>
      </c>
      <c r="X5" s="28">
        <f t="shared" si="0"/>
        <v>135.65</v>
      </c>
      <c r="Y5" s="28">
        <f t="shared" si="0"/>
        <v>250</v>
      </c>
      <c r="Z5" s="28">
        <f t="shared" si="0"/>
        <v>636.45000000000005</v>
      </c>
      <c r="AA5" s="28">
        <f t="shared" si="0"/>
        <v>0</v>
      </c>
      <c r="AB5" s="28">
        <f t="shared" si="0"/>
        <v>768.87</v>
      </c>
      <c r="AC5" s="28">
        <f t="shared" si="0"/>
        <v>0</v>
      </c>
      <c r="AD5" s="28">
        <f t="shared" si="0"/>
        <v>369.6</v>
      </c>
      <c r="AE5" s="28">
        <f t="shared" si="0"/>
        <v>0</v>
      </c>
    </row>
    <row r="6" spans="1:31" s="19" customFormat="1" ht="28.8" x14ac:dyDescent="0.3">
      <c r="A6" s="15"/>
      <c r="B6" s="15" t="s">
        <v>238</v>
      </c>
      <c r="C6" s="15"/>
      <c r="D6" s="36" t="s">
        <v>980</v>
      </c>
      <c r="E6" s="51" t="s">
        <v>978</v>
      </c>
      <c r="F6" s="51" t="s">
        <v>978</v>
      </c>
      <c r="G6" s="51" t="s">
        <v>978</v>
      </c>
      <c r="H6" s="51" t="s">
        <v>978</v>
      </c>
      <c r="I6" s="109">
        <v>66</v>
      </c>
      <c r="J6" s="82">
        <v>66</v>
      </c>
      <c r="K6" s="82">
        <v>79</v>
      </c>
      <c r="L6" s="82"/>
      <c r="M6" s="15" t="s">
        <v>979</v>
      </c>
      <c r="N6" s="15"/>
      <c r="O6" s="15" t="s">
        <v>783</v>
      </c>
      <c r="P6" s="29">
        <f>P7+P8</f>
        <v>125</v>
      </c>
      <c r="Q6" s="29">
        <f>Q7+Q8</f>
        <v>0</v>
      </c>
      <c r="R6" s="29">
        <f>R7+R8</f>
        <v>125</v>
      </c>
      <c r="S6" s="29">
        <f>S7+S8</f>
        <v>0</v>
      </c>
      <c r="T6" s="29">
        <f>T7+T8</f>
        <v>125</v>
      </c>
      <c r="U6" s="29">
        <f t="shared" ref="U6:AE6" si="1">U7+U8</f>
        <v>0</v>
      </c>
      <c r="V6" s="29">
        <f t="shared" si="1"/>
        <v>125</v>
      </c>
      <c r="W6" s="29">
        <f t="shared" si="1"/>
        <v>0</v>
      </c>
      <c r="X6" s="29">
        <f t="shared" si="1"/>
        <v>0</v>
      </c>
      <c r="Y6" s="29">
        <f t="shared" si="1"/>
        <v>0</v>
      </c>
      <c r="Z6" s="29">
        <f t="shared" si="1"/>
        <v>70.2</v>
      </c>
      <c r="AA6" s="29">
        <f t="shared" si="1"/>
        <v>0</v>
      </c>
      <c r="AB6" s="29">
        <f t="shared" si="1"/>
        <v>120</v>
      </c>
      <c r="AC6" s="29">
        <f t="shared" si="1"/>
        <v>0</v>
      </c>
      <c r="AD6" s="29">
        <f t="shared" si="1"/>
        <v>69.599999999999994</v>
      </c>
      <c r="AE6" s="29">
        <f t="shared" si="1"/>
        <v>0</v>
      </c>
    </row>
    <row r="7" spans="1:31" x14ac:dyDescent="0.3">
      <c r="A7" s="1"/>
      <c r="B7" s="1"/>
      <c r="C7" s="1" t="s">
        <v>239</v>
      </c>
      <c r="D7" s="1" t="s">
        <v>396</v>
      </c>
      <c r="E7" s="14" t="s">
        <v>349</v>
      </c>
      <c r="F7" s="14" t="s">
        <v>349</v>
      </c>
      <c r="G7" s="14" t="s">
        <v>349</v>
      </c>
      <c r="H7" s="14" t="s">
        <v>349</v>
      </c>
      <c r="I7" s="81">
        <v>9</v>
      </c>
      <c r="J7" s="81">
        <v>18</v>
      </c>
      <c r="K7" s="81">
        <v>40</v>
      </c>
      <c r="L7" s="81"/>
      <c r="M7" s="1" t="s">
        <v>915</v>
      </c>
      <c r="N7" s="1" t="s">
        <v>80</v>
      </c>
      <c r="O7" s="1">
        <v>111011</v>
      </c>
      <c r="P7" s="16">
        <f>'Boekhouding 2021'!F77</f>
        <v>125</v>
      </c>
      <c r="Q7" s="16">
        <f>'Boekhouding 2021'!G77</f>
        <v>0</v>
      </c>
      <c r="R7" s="16">
        <f>'Boekhouding 2022'!F94</f>
        <v>125</v>
      </c>
      <c r="S7" s="16">
        <f>'Boekhouding 2022'!G94</f>
        <v>0</v>
      </c>
      <c r="T7" s="16">
        <f>'Boekhouding 2023'!F86</f>
        <v>125</v>
      </c>
      <c r="U7" s="16">
        <f>'Boekhouding 2023'!G86</f>
        <v>0</v>
      </c>
      <c r="V7" s="16">
        <f>'Boekhouding 2024'!F97</f>
        <v>125</v>
      </c>
      <c r="W7" s="16">
        <f>'Boekhouding 2024'!G97</f>
        <v>0</v>
      </c>
      <c r="X7" s="16">
        <f>'Boekhouding 2021'!C77</f>
        <v>0</v>
      </c>
      <c r="Y7" s="16">
        <f>'Boekhouding 2021'!D77</f>
        <v>0</v>
      </c>
      <c r="Z7" s="16">
        <f>'Boekhouding 2022'!C94</f>
        <v>70.2</v>
      </c>
      <c r="AA7" s="16">
        <f>'Boekhouding 2022'!D94</f>
        <v>0</v>
      </c>
      <c r="AB7" s="16">
        <f>'Boekhouding 2023'!C86</f>
        <v>120</v>
      </c>
      <c r="AC7" s="16">
        <f>'Boekhouding 2023'!D86</f>
        <v>0</v>
      </c>
      <c r="AD7" s="16">
        <f>'Boekhouding 2024'!C97</f>
        <v>69.599999999999994</v>
      </c>
      <c r="AE7" s="16">
        <f>'Boekhouding 2024'!D97</f>
        <v>0</v>
      </c>
    </row>
    <row r="8" spans="1:31" x14ac:dyDescent="0.3">
      <c r="A8" s="1"/>
      <c r="B8" s="1"/>
      <c r="C8" s="1" t="s">
        <v>240</v>
      </c>
      <c r="D8" s="1" t="s">
        <v>397</v>
      </c>
      <c r="E8" s="14" t="s">
        <v>71</v>
      </c>
      <c r="F8" s="14" t="s">
        <v>71</v>
      </c>
      <c r="G8" s="14" t="s">
        <v>71</v>
      </c>
      <c r="H8" s="14" t="s">
        <v>71</v>
      </c>
      <c r="I8" s="81">
        <v>1075</v>
      </c>
      <c r="J8" s="81">
        <v>1311</v>
      </c>
      <c r="K8" s="81">
        <v>1092</v>
      </c>
      <c r="L8" s="81"/>
      <c r="M8" s="1" t="s">
        <v>398</v>
      </c>
      <c r="N8" s="1" t="s">
        <v>455</v>
      </c>
      <c r="O8" s="1"/>
      <c r="P8" s="16">
        <v>0</v>
      </c>
      <c r="Q8" s="16">
        <v>0</v>
      </c>
      <c r="R8" s="16">
        <v>0</v>
      </c>
      <c r="S8" s="16">
        <v>0</v>
      </c>
      <c r="T8" s="16"/>
      <c r="U8" s="16"/>
      <c r="V8" s="16"/>
      <c r="W8" s="16"/>
      <c r="X8" s="16">
        <v>0</v>
      </c>
      <c r="Y8" s="16">
        <v>0</v>
      </c>
      <c r="Z8" s="16">
        <v>0</v>
      </c>
      <c r="AA8" s="16">
        <v>0</v>
      </c>
      <c r="AB8" s="16"/>
      <c r="AC8" s="16"/>
      <c r="AD8" s="16"/>
      <c r="AE8" s="16"/>
    </row>
    <row r="9" spans="1:31" ht="28.8" x14ac:dyDescent="0.3">
      <c r="A9" s="15"/>
      <c r="B9" s="15" t="s">
        <v>241</v>
      </c>
      <c r="C9" s="15"/>
      <c r="D9" s="36" t="s">
        <v>962</v>
      </c>
      <c r="E9" s="51" t="s">
        <v>889</v>
      </c>
      <c r="F9" s="42" t="s">
        <v>896</v>
      </c>
      <c r="G9" s="42" t="s">
        <v>906</v>
      </c>
      <c r="H9" s="42" t="s">
        <v>890</v>
      </c>
      <c r="I9" s="103">
        <v>20</v>
      </c>
      <c r="J9" s="81">
        <v>20</v>
      </c>
      <c r="K9" s="81">
        <v>20</v>
      </c>
      <c r="L9" s="81"/>
      <c r="M9" s="1" t="s">
        <v>869</v>
      </c>
      <c r="N9" s="15"/>
      <c r="O9" s="15" t="s">
        <v>784</v>
      </c>
      <c r="P9" s="29">
        <f>P10+P11</f>
        <v>1000</v>
      </c>
      <c r="Q9" s="29">
        <f>Q10+Q11</f>
        <v>0</v>
      </c>
      <c r="R9" s="29">
        <f>R10+R11</f>
        <v>1000</v>
      </c>
      <c r="S9" s="29">
        <f>S10+S11</f>
        <v>0</v>
      </c>
      <c r="T9" s="29">
        <f>T10+T11</f>
        <v>750</v>
      </c>
      <c r="U9" s="29">
        <f t="shared" ref="U9:AE9" si="2">U10+U11</f>
        <v>0</v>
      </c>
      <c r="V9" s="29">
        <f t="shared" si="2"/>
        <v>750</v>
      </c>
      <c r="W9" s="29">
        <f t="shared" si="2"/>
        <v>0</v>
      </c>
      <c r="X9" s="29">
        <f t="shared" si="2"/>
        <v>0</v>
      </c>
      <c r="Y9" s="29">
        <f t="shared" si="2"/>
        <v>0</v>
      </c>
      <c r="Z9" s="29">
        <f t="shared" si="2"/>
        <v>353.8</v>
      </c>
      <c r="AA9" s="29">
        <f t="shared" si="2"/>
        <v>0</v>
      </c>
      <c r="AB9" s="29">
        <f t="shared" si="2"/>
        <v>450</v>
      </c>
      <c r="AC9" s="29">
        <f t="shared" si="2"/>
        <v>0</v>
      </c>
      <c r="AD9" s="29">
        <f t="shared" si="2"/>
        <v>300</v>
      </c>
      <c r="AE9" s="29">
        <f t="shared" si="2"/>
        <v>0</v>
      </c>
    </row>
    <row r="10" spans="1:31" x14ac:dyDescent="0.3">
      <c r="A10" s="1"/>
      <c r="B10" s="1"/>
      <c r="C10" s="1" t="s">
        <v>242</v>
      </c>
      <c r="D10" s="1" t="s">
        <v>399</v>
      </c>
      <c r="E10" s="17" t="s">
        <v>40</v>
      </c>
      <c r="F10" s="17" t="s">
        <v>40</v>
      </c>
      <c r="G10" s="17" t="s">
        <v>40</v>
      </c>
      <c r="H10" s="17" t="s">
        <v>40</v>
      </c>
      <c r="I10" s="87"/>
      <c r="J10" s="81">
        <v>6</v>
      </c>
      <c r="K10" s="81">
        <v>5</v>
      </c>
      <c r="L10" s="81">
        <v>2</v>
      </c>
      <c r="M10" s="1" t="s">
        <v>400</v>
      </c>
      <c r="N10" s="1" t="s">
        <v>455</v>
      </c>
      <c r="O10" s="1">
        <v>111021</v>
      </c>
      <c r="P10" s="16">
        <f>'Boekhouding 2021'!F78</f>
        <v>1000</v>
      </c>
      <c r="Q10" s="16">
        <f>'Boekhouding 2021'!G78</f>
        <v>0</v>
      </c>
      <c r="R10" s="16">
        <f>'Boekhouding 2022'!F95</f>
        <v>1000</v>
      </c>
      <c r="S10" s="16">
        <f>'Boekhouding 2022'!G95</f>
        <v>0</v>
      </c>
      <c r="T10" s="16">
        <f>'Boekhouding 2023'!F87</f>
        <v>750</v>
      </c>
      <c r="U10" s="16">
        <f>'Boekhouding 2023'!G87</f>
        <v>0</v>
      </c>
      <c r="V10" s="16">
        <f>'Boekhouding 2024'!F98</f>
        <v>750</v>
      </c>
      <c r="W10" s="16">
        <f>'Boekhouding 2024'!G98</f>
        <v>0</v>
      </c>
      <c r="X10" s="16">
        <f>'Boekhouding 2021'!C78</f>
        <v>0</v>
      </c>
      <c r="Y10" s="16">
        <f>'Boekhouding 2021'!D78</f>
        <v>0</v>
      </c>
      <c r="Z10" s="16">
        <f>'Boekhouding 2022'!C95</f>
        <v>353.8</v>
      </c>
      <c r="AA10" s="16">
        <f>'Boekhouding 2022'!D95</f>
        <v>0</v>
      </c>
      <c r="AB10" s="16">
        <f>'Boekhouding 2023'!C87</f>
        <v>450</v>
      </c>
      <c r="AC10" s="16">
        <f>'Boekhouding 2023'!D87</f>
        <v>0</v>
      </c>
      <c r="AD10" s="16">
        <f>'Boekhouding 2024'!C98</f>
        <v>300</v>
      </c>
      <c r="AE10" s="16">
        <f>'Boekhouding 2024'!D98</f>
        <v>0</v>
      </c>
    </row>
    <row r="11" spans="1:31" x14ac:dyDescent="0.3">
      <c r="A11" s="1"/>
      <c r="B11" s="1"/>
      <c r="C11" s="1" t="s">
        <v>243</v>
      </c>
      <c r="D11" s="1" t="s">
        <v>916</v>
      </c>
      <c r="E11" s="14" t="s">
        <v>349</v>
      </c>
      <c r="F11" s="14" t="s">
        <v>349</v>
      </c>
      <c r="G11" s="14" t="s">
        <v>349</v>
      </c>
      <c r="H11" s="14" t="s">
        <v>349</v>
      </c>
      <c r="I11" s="81">
        <v>5</v>
      </c>
      <c r="J11" s="81">
        <v>1</v>
      </c>
      <c r="K11" s="81">
        <v>1</v>
      </c>
      <c r="L11" s="81"/>
      <c r="M11" s="1" t="s">
        <v>880</v>
      </c>
      <c r="N11" s="1" t="s">
        <v>80</v>
      </c>
      <c r="O11" s="1"/>
      <c r="P11" s="16">
        <v>0</v>
      </c>
      <c r="Q11" s="16">
        <v>0</v>
      </c>
      <c r="R11" s="16">
        <v>0</v>
      </c>
      <c r="S11" s="16">
        <v>0</v>
      </c>
      <c r="T11" s="16"/>
      <c r="U11" s="16"/>
      <c r="V11" s="16"/>
      <c r="W11" s="16"/>
      <c r="X11" s="16">
        <v>0</v>
      </c>
      <c r="Y11" s="16">
        <v>0</v>
      </c>
      <c r="Z11" s="16">
        <v>0</v>
      </c>
      <c r="AA11" s="16">
        <v>0</v>
      </c>
      <c r="AB11" s="16"/>
      <c r="AC11" s="16"/>
      <c r="AD11" s="16"/>
      <c r="AE11" s="16"/>
    </row>
    <row r="12" spans="1:31" ht="28.8" x14ac:dyDescent="0.3">
      <c r="A12" s="1"/>
      <c r="B12" s="15" t="s">
        <v>244</v>
      </c>
      <c r="C12" s="15"/>
      <c r="D12" s="36" t="s">
        <v>961</v>
      </c>
      <c r="E12" s="17">
        <v>10</v>
      </c>
      <c r="F12" s="17">
        <v>10</v>
      </c>
      <c r="G12" s="17">
        <v>15</v>
      </c>
      <c r="H12" s="17">
        <v>15</v>
      </c>
      <c r="I12" s="81">
        <v>4</v>
      </c>
      <c r="J12" s="81">
        <v>12</v>
      </c>
      <c r="K12" s="81">
        <v>41</v>
      </c>
      <c r="L12" s="81"/>
      <c r="M12" s="1" t="s">
        <v>907</v>
      </c>
      <c r="N12" s="1"/>
      <c r="O12" s="1" t="s">
        <v>785</v>
      </c>
      <c r="P12" s="16">
        <f>P13+P14+P15+P16+P17</f>
        <v>625</v>
      </c>
      <c r="Q12" s="16">
        <f>Q13+Q14+Q15+Q16+Q17</f>
        <v>0</v>
      </c>
      <c r="R12" s="16">
        <f>R13+R14+R15+R16+R17</f>
        <v>625</v>
      </c>
      <c r="S12" s="16">
        <f>S13+S14+S15+S16+S17</f>
        <v>0</v>
      </c>
      <c r="T12" s="16">
        <f>T13+T14+T15+T16+T17</f>
        <v>500</v>
      </c>
      <c r="U12" s="16">
        <f t="shared" ref="U12:AE12" si="3">U13+U14+U15+U16+U17</f>
        <v>0</v>
      </c>
      <c r="V12" s="16">
        <f t="shared" si="3"/>
        <v>250</v>
      </c>
      <c r="W12" s="16">
        <f t="shared" si="3"/>
        <v>0</v>
      </c>
      <c r="X12" s="16">
        <f t="shared" si="3"/>
        <v>135.65</v>
      </c>
      <c r="Y12" s="16">
        <f t="shared" si="3"/>
        <v>250</v>
      </c>
      <c r="Z12" s="16">
        <f t="shared" si="3"/>
        <v>212.45</v>
      </c>
      <c r="AA12" s="16">
        <f t="shared" si="3"/>
        <v>0</v>
      </c>
      <c r="AB12" s="16">
        <f t="shared" si="3"/>
        <v>198.87</v>
      </c>
      <c r="AC12" s="16">
        <f t="shared" si="3"/>
        <v>0</v>
      </c>
      <c r="AD12" s="16">
        <f t="shared" si="3"/>
        <v>0</v>
      </c>
      <c r="AE12" s="16">
        <f t="shared" si="3"/>
        <v>0</v>
      </c>
    </row>
    <row r="13" spans="1:31" x14ac:dyDescent="0.3">
      <c r="A13" s="1"/>
      <c r="B13" s="1"/>
      <c r="C13" s="1" t="s">
        <v>245</v>
      </c>
      <c r="D13" s="1" t="s">
        <v>513</v>
      </c>
      <c r="E13" s="30" t="s">
        <v>42</v>
      </c>
      <c r="F13" s="30" t="s">
        <v>42</v>
      </c>
      <c r="G13" s="30" t="s">
        <v>42</v>
      </c>
      <c r="H13" s="30" t="s">
        <v>42</v>
      </c>
      <c r="I13" s="81">
        <v>3</v>
      </c>
      <c r="J13" s="81">
        <v>8</v>
      </c>
      <c r="K13" s="81">
        <v>38</v>
      </c>
      <c r="L13" s="81"/>
      <c r="M13" s="1" t="s">
        <v>712</v>
      </c>
      <c r="N13" s="1" t="s">
        <v>455</v>
      </c>
      <c r="O13" s="1">
        <v>111031</v>
      </c>
      <c r="P13" s="16">
        <f>'Boekhouding 2021'!F79</f>
        <v>125</v>
      </c>
      <c r="Q13" s="16">
        <f>'Boekhouding 2021'!G79</f>
        <v>0</v>
      </c>
      <c r="R13" s="16">
        <f>'Boekhouding 2022'!F96</f>
        <v>125</v>
      </c>
      <c r="S13" s="16">
        <f>'Boekhouding 2022'!G96</f>
        <v>0</v>
      </c>
      <c r="T13" s="16">
        <f>'Boekhouding 2023'!F88</f>
        <v>125</v>
      </c>
      <c r="U13" s="16">
        <f>'Boekhouding 2023'!G88</f>
        <v>0</v>
      </c>
      <c r="V13" s="16">
        <f>'Boekhouding 2024'!F99</f>
        <v>0</v>
      </c>
      <c r="W13" s="16">
        <f>'Boekhouding 2024'!G99</f>
        <v>0</v>
      </c>
      <c r="X13" s="16">
        <f>'Boekhouding 2021'!C79</f>
        <v>31.45</v>
      </c>
      <c r="Y13" s="16">
        <f>'Boekhouding 2021'!D79</f>
        <v>0</v>
      </c>
      <c r="Z13" s="16">
        <f>'Boekhouding 2022'!C96</f>
        <v>0</v>
      </c>
      <c r="AA13" s="16">
        <f>'Boekhouding 2022'!D96</f>
        <v>0</v>
      </c>
      <c r="AB13" s="16">
        <f>'Boekhouding 2023'!C88</f>
        <v>0</v>
      </c>
      <c r="AC13" s="16">
        <f>'Boekhouding 2023'!D88</f>
        <v>0</v>
      </c>
      <c r="AD13" s="16">
        <f>'Boekhouding 2024'!C99</f>
        <v>0</v>
      </c>
      <c r="AE13" s="16">
        <f>'Boekhouding 2024'!D99</f>
        <v>0</v>
      </c>
    </row>
    <row r="14" spans="1:31" x14ac:dyDescent="0.3">
      <c r="A14" s="1"/>
      <c r="B14" s="1"/>
      <c r="C14" s="1" t="s">
        <v>246</v>
      </c>
      <c r="D14" s="1" t="s">
        <v>514</v>
      </c>
      <c r="E14" s="30" t="s">
        <v>329</v>
      </c>
      <c r="F14" s="30" t="s">
        <v>329</v>
      </c>
      <c r="G14" s="30" t="s">
        <v>329</v>
      </c>
      <c r="H14" s="30" t="s">
        <v>329</v>
      </c>
      <c r="I14" s="87"/>
      <c r="J14" s="87"/>
      <c r="K14" s="87"/>
      <c r="L14" s="81"/>
      <c r="M14" s="1" t="s">
        <v>713</v>
      </c>
      <c r="N14" s="1" t="s">
        <v>455</v>
      </c>
      <c r="O14" s="1">
        <v>111032</v>
      </c>
      <c r="P14" s="16">
        <f>'Boekhouding 2021'!F80</f>
        <v>250</v>
      </c>
      <c r="Q14" s="16">
        <f>'Boekhouding 2021'!G80</f>
        <v>0</v>
      </c>
      <c r="R14" s="16">
        <f>'Boekhouding 2022'!F97</f>
        <v>125</v>
      </c>
      <c r="S14" s="16">
        <f>'Boekhouding 2022'!G97</f>
        <v>0</v>
      </c>
      <c r="T14" s="16">
        <f>'Boekhouding 2023'!F89</f>
        <v>125</v>
      </c>
      <c r="U14" s="16">
        <f>'Boekhouding 2023'!G89</f>
        <v>0</v>
      </c>
      <c r="V14" s="16">
        <f>'Boekhouding 2024'!F100</f>
        <v>0</v>
      </c>
      <c r="W14" s="16">
        <f>'Boekhouding 2024'!G100</f>
        <v>0</v>
      </c>
      <c r="X14" s="16">
        <f>'Boekhouding 2021'!C80</f>
        <v>47.8</v>
      </c>
      <c r="Y14" s="16">
        <f>'Boekhouding 2021'!D80</f>
        <v>0</v>
      </c>
      <c r="Z14" s="16">
        <f>'Boekhouding 2022'!C97</f>
        <v>21.85</v>
      </c>
      <c r="AA14" s="16">
        <f>'Boekhouding 2022'!D97</f>
        <v>0</v>
      </c>
      <c r="AB14" s="16">
        <f>'Boekhouding 2023'!C89</f>
        <v>0</v>
      </c>
      <c r="AC14" s="16">
        <f>'Boekhouding 2023'!D89</f>
        <v>0</v>
      </c>
      <c r="AD14" s="16">
        <f>'Boekhouding 2024'!C100</f>
        <v>0</v>
      </c>
      <c r="AE14" s="16">
        <f>'Boekhouding 2024'!D100</f>
        <v>0</v>
      </c>
    </row>
    <row r="15" spans="1:31" x14ac:dyDescent="0.3">
      <c r="A15" s="1"/>
      <c r="B15" s="1"/>
      <c r="C15" s="1" t="s">
        <v>515</v>
      </c>
      <c r="D15" s="1" t="s">
        <v>516</v>
      </c>
      <c r="E15" s="30" t="s">
        <v>42</v>
      </c>
      <c r="F15" s="30" t="s">
        <v>42</v>
      </c>
      <c r="G15" s="30" t="s">
        <v>42</v>
      </c>
      <c r="H15" s="30" t="s">
        <v>42</v>
      </c>
      <c r="I15" s="81">
        <v>0</v>
      </c>
      <c r="J15" s="81">
        <v>1</v>
      </c>
      <c r="K15" s="81">
        <v>0</v>
      </c>
      <c r="L15" s="81">
        <v>1</v>
      </c>
      <c r="M15" s="1" t="s">
        <v>714</v>
      </c>
      <c r="N15" s="1" t="s">
        <v>455</v>
      </c>
      <c r="O15" s="1">
        <v>111033</v>
      </c>
      <c r="P15" s="16">
        <f>'Boekhouding 2021'!F81</f>
        <v>0</v>
      </c>
      <c r="Q15" s="16">
        <f>'Boekhouding 2021'!G81</f>
        <v>0</v>
      </c>
      <c r="R15" s="16">
        <f>'Boekhouding 2022'!F98</f>
        <v>125</v>
      </c>
      <c r="S15" s="16">
        <f>'Boekhouding 2022'!G98</f>
        <v>0</v>
      </c>
      <c r="T15" s="16">
        <f>'Boekhouding 2023'!F90</f>
        <v>0</v>
      </c>
      <c r="U15" s="16">
        <f>'Boekhouding 2023'!G90</f>
        <v>0</v>
      </c>
      <c r="V15" s="16">
        <f>'Boekhouding 2024'!F101</f>
        <v>0</v>
      </c>
      <c r="W15" s="16">
        <f>'Boekhouding 2024'!G101</f>
        <v>0</v>
      </c>
      <c r="X15" s="16">
        <f>'Boekhouding 2021'!C81</f>
        <v>0</v>
      </c>
      <c r="Y15" s="16">
        <f>'Boekhouding 2021'!D81</f>
        <v>0</v>
      </c>
      <c r="Z15" s="16">
        <f>'Boekhouding 2022'!C98</f>
        <v>0</v>
      </c>
      <c r="AA15" s="16">
        <f>'Boekhouding 2022'!D98</f>
        <v>0</v>
      </c>
      <c r="AB15" s="16">
        <f>'Boekhouding 2023'!C90</f>
        <v>0</v>
      </c>
      <c r="AC15" s="16">
        <f>'Boekhouding 2023'!D90</f>
        <v>0</v>
      </c>
      <c r="AD15" s="16">
        <f>'Boekhouding 2024'!C101</f>
        <v>0</v>
      </c>
      <c r="AE15" s="16">
        <f>'Boekhouding 2024'!D101</f>
        <v>0</v>
      </c>
    </row>
    <row r="16" spans="1:31" x14ac:dyDescent="0.3">
      <c r="A16" s="1"/>
      <c r="B16" s="1"/>
      <c r="C16" s="1" t="s">
        <v>517</v>
      </c>
      <c r="D16" s="1" t="s">
        <v>1480</v>
      </c>
      <c r="E16" s="14" t="s">
        <v>715</v>
      </c>
      <c r="F16" s="14" t="s">
        <v>715</v>
      </c>
      <c r="G16" s="14" t="s">
        <v>715</v>
      </c>
      <c r="H16" s="14" t="s">
        <v>715</v>
      </c>
      <c r="I16" s="79"/>
      <c r="J16" s="81">
        <v>2</v>
      </c>
      <c r="K16" s="81">
        <v>2</v>
      </c>
      <c r="L16" s="81">
        <v>1</v>
      </c>
      <c r="M16" s="1" t="s">
        <v>1490</v>
      </c>
      <c r="N16" s="1" t="s">
        <v>455</v>
      </c>
      <c r="O16" s="1">
        <v>111034</v>
      </c>
      <c r="P16" s="16">
        <f>'Boekhouding 2021'!F82</f>
        <v>125</v>
      </c>
      <c r="Q16" s="16">
        <f>'Boekhouding 2021'!G82</f>
        <v>0</v>
      </c>
      <c r="R16" s="16">
        <f>'Boekhouding 2022'!F99</f>
        <v>125</v>
      </c>
      <c r="S16" s="16">
        <f>'Boekhouding 2022'!G99</f>
        <v>0</v>
      </c>
      <c r="T16" s="16">
        <f>'Boekhouding 2023'!F91</f>
        <v>125</v>
      </c>
      <c r="U16" s="16">
        <f>'Boekhouding 2023'!G91</f>
        <v>0</v>
      </c>
      <c r="V16" s="16">
        <f>'Boekhouding 2024'!F102</f>
        <v>125</v>
      </c>
      <c r="W16" s="16">
        <f>'Boekhouding 2024'!G102</f>
        <v>0</v>
      </c>
      <c r="X16" s="16">
        <f>'Boekhouding 2021'!C82</f>
        <v>0</v>
      </c>
      <c r="Y16" s="16">
        <f>'Boekhouding 2021'!D82</f>
        <v>0</v>
      </c>
      <c r="Z16" s="16">
        <f>'Boekhouding 2022'!C99</f>
        <v>190.6</v>
      </c>
      <c r="AA16" s="16">
        <f>'Boekhouding 2022'!D99</f>
        <v>0</v>
      </c>
      <c r="AB16" s="16">
        <f>'Boekhouding 2023'!C91</f>
        <v>198.87</v>
      </c>
      <c r="AC16" s="16">
        <f>'Boekhouding 2023'!D91</f>
        <v>0</v>
      </c>
      <c r="AD16" s="16">
        <f>'Boekhouding 2024'!C102</f>
        <v>0</v>
      </c>
      <c r="AE16" s="16">
        <f>'Boekhouding 2024'!D102</f>
        <v>0</v>
      </c>
    </row>
    <row r="17" spans="1:31" x14ac:dyDescent="0.3">
      <c r="A17" s="1"/>
      <c r="B17" s="1"/>
      <c r="C17" s="1" t="s">
        <v>519</v>
      </c>
      <c r="D17" s="1" t="s">
        <v>520</v>
      </c>
      <c r="E17" s="14" t="s">
        <v>70</v>
      </c>
      <c r="F17" s="14" t="s">
        <v>70</v>
      </c>
      <c r="G17" s="14" t="s">
        <v>70</v>
      </c>
      <c r="H17" s="14" t="s">
        <v>70</v>
      </c>
      <c r="I17" s="123" t="s">
        <v>1349</v>
      </c>
      <c r="J17" s="81">
        <v>1</v>
      </c>
      <c r="K17" s="123" t="s">
        <v>1577</v>
      </c>
      <c r="L17" s="87"/>
      <c r="M17" s="1" t="s">
        <v>419</v>
      </c>
      <c r="N17" s="1" t="s">
        <v>455</v>
      </c>
      <c r="O17" s="1">
        <v>111035</v>
      </c>
      <c r="P17" s="16">
        <f>'Boekhouding 2021'!F83</f>
        <v>125</v>
      </c>
      <c r="Q17" s="16">
        <f>'Boekhouding 2021'!G83</f>
        <v>0</v>
      </c>
      <c r="R17" s="16">
        <f>'Boekhouding 2022'!F100</f>
        <v>125</v>
      </c>
      <c r="S17" s="16">
        <f>'Boekhouding 2022'!G100</f>
        <v>0</v>
      </c>
      <c r="T17" s="16">
        <f>'Boekhouding 2023'!F92</f>
        <v>125</v>
      </c>
      <c r="U17" s="16">
        <f>'Boekhouding 2023'!G92</f>
        <v>0</v>
      </c>
      <c r="V17" s="16">
        <f>'Boekhouding 2024'!F103</f>
        <v>125</v>
      </c>
      <c r="W17" s="16">
        <f>'Boekhouding 2024'!G103</f>
        <v>0</v>
      </c>
      <c r="X17" s="16">
        <f>'Boekhouding 2021'!C83</f>
        <v>56.4</v>
      </c>
      <c r="Y17" s="16">
        <f>'Boekhouding 2021'!D83</f>
        <v>250</v>
      </c>
      <c r="Z17" s="16">
        <f>'Boekhouding 2022'!C100</f>
        <v>0</v>
      </c>
      <c r="AA17" s="16">
        <f>'Boekhouding 2022'!D100</f>
        <v>0</v>
      </c>
      <c r="AB17" s="16">
        <f>'Boekhouding 2023'!C92</f>
        <v>0</v>
      </c>
      <c r="AC17" s="16">
        <f>'Boekhouding 2023'!D92</f>
        <v>0</v>
      </c>
      <c r="AD17" s="16">
        <f>'Boekhouding 2024'!C103</f>
        <v>0</v>
      </c>
      <c r="AE17" s="16">
        <f>'Boekhouding 2024'!D103</f>
        <v>0</v>
      </c>
    </row>
  </sheetData>
  <mergeCells count="7">
    <mergeCell ref="X3:AE3"/>
    <mergeCell ref="A1:N1"/>
    <mergeCell ref="A2:F2"/>
    <mergeCell ref="G2:N2"/>
    <mergeCell ref="E3:H3"/>
    <mergeCell ref="I3:L3"/>
    <mergeCell ref="P3:W3"/>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442A-6056-4BC2-9258-E8C06A67FD5D}">
  <sheetPr>
    <tabColor rgb="FF00B050"/>
  </sheetPr>
  <dimension ref="A1:AE23"/>
  <sheetViews>
    <sheetView topLeftCell="A4" workbookViewId="0">
      <selection activeCell="L20" sqref="L20"/>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262</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43.2" x14ac:dyDescent="0.3">
      <c r="A5" s="9" t="s">
        <v>247</v>
      </c>
      <c r="B5" s="9"/>
      <c r="C5" s="9"/>
      <c r="D5" s="41" t="s">
        <v>967</v>
      </c>
      <c r="E5" s="42" t="s">
        <v>832</v>
      </c>
      <c r="F5" s="42" t="s">
        <v>963</v>
      </c>
      <c r="G5" s="42" t="s">
        <v>964</v>
      </c>
      <c r="H5" s="42" t="s">
        <v>965</v>
      </c>
      <c r="I5" s="108">
        <v>67</v>
      </c>
      <c r="J5" s="98">
        <v>89</v>
      </c>
      <c r="K5" s="98">
        <v>97</v>
      </c>
      <c r="L5" s="98"/>
      <c r="M5" s="9" t="s">
        <v>966</v>
      </c>
      <c r="N5" s="9"/>
      <c r="O5" s="9" t="s">
        <v>786</v>
      </c>
      <c r="P5" s="28">
        <f>'Boekhouding 2021'!F84</f>
        <v>1000</v>
      </c>
      <c r="Q5" s="28">
        <f>'Boekhouding 2021'!G84</f>
        <v>0</v>
      </c>
      <c r="R5" s="28">
        <f>R6+R12+R19+R15</f>
        <v>650</v>
      </c>
      <c r="S5" s="28">
        <f>S6+S12+S19+S15</f>
        <v>0</v>
      </c>
      <c r="T5" s="28">
        <f>T6+T12+T19+T15</f>
        <v>350</v>
      </c>
      <c r="U5" s="28">
        <f t="shared" ref="U5:AE5" si="0">U6+U12+U19+U15</f>
        <v>0</v>
      </c>
      <c r="V5" s="28">
        <f t="shared" si="0"/>
        <v>350</v>
      </c>
      <c r="W5" s="28">
        <f t="shared" si="0"/>
        <v>0</v>
      </c>
      <c r="X5" s="28">
        <f t="shared" si="0"/>
        <v>0</v>
      </c>
      <c r="Y5" s="28">
        <f t="shared" si="0"/>
        <v>0</v>
      </c>
      <c r="Z5" s="28">
        <f t="shared" si="0"/>
        <v>0</v>
      </c>
      <c r="AA5" s="28">
        <f t="shared" si="0"/>
        <v>0</v>
      </c>
      <c r="AB5" s="28">
        <f t="shared" si="0"/>
        <v>0</v>
      </c>
      <c r="AC5" s="28">
        <f t="shared" si="0"/>
        <v>0</v>
      </c>
      <c r="AD5" s="28">
        <f t="shared" si="0"/>
        <v>0</v>
      </c>
      <c r="AE5" s="28">
        <f t="shared" si="0"/>
        <v>0</v>
      </c>
    </row>
    <row r="6" spans="1:31" s="19" customFormat="1" ht="28.8" x14ac:dyDescent="0.3">
      <c r="A6" s="15"/>
      <c r="B6" s="15" t="s">
        <v>248</v>
      </c>
      <c r="C6" s="15"/>
      <c r="D6" s="36" t="s">
        <v>968</v>
      </c>
      <c r="E6" s="17">
        <v>2</v>
      </c>
      <c r="F6" s="17">
        <v>2</v>
      </c>
      <c r="G6" s="17">
        <v>2</v>
      </c>
      <c r="H6" s="17">
        <v>2</v>
      </c>
      <c r="I6" s="82">
        <v>2</v>
      </c>
      <c r="J6" s="82">
        <v>2</v>
      </c>
      <c r="K6" s="82">
        <v>2</v>
      </c>
      <c r="L6" s="82"/>
      <c r="M6" s="15" t="s">
        <v>969</v>
      </c>
      <c r="N6" s="15"/>
      <c r="O6" s="15" t="s">
        <v>787</v>
      </c>
      <c r="P6" s="29">
        <f>P7+P8+P9+P10+P11</f>
        <v>700</v>
      </c>
      <c r="Q6" s="29">
        <f>Q7+Q8+Q9+Q10+Q11</f>
        <v>0</v>
      </c>
      <c r="R6" s="29">
        <f>R7+R8+R9+R10+R11</f>
        <v>350</v>
      </c>
      <c r="S6" s="29">
        <f>S7+S8+S9+S10+S11</f>
        <v>0</v>
      </c>
      <c r="T6" s="29">
        <f>T7+T8+T9+T10+T11</f>
        <v>350</v>
      </c>
      <c r="U6" s="29">
        <f t="shared" ref="U6:AE6" si="1">U7+U8+U9+U10+U11</f>
        <v>0</v>
      </c>
      <c r="V6" s="29">
        <f t="shared" si="1"/>
        <v>350</v>
      </c>
      <c r="W6" s="29">
        <f t="shared" si="1"/>
        <v>0</v>
      </c>
      <c r="X6" s="29">
        <f t="shared" si="1"/>
        <v>0</v>
      </c>
      <c r="Y6" s="29">
        <f t="shared" si="1"/>
        <v>0</v>
      </c>
      <c r="Z6" s="29">
        <f t="shared" si="1"/>
        <v>0</v>
      </c>
      <c r="AA6" s="29">
        <f t="shared" si="1"/>
        <v>0</v>
      </c>
      <c r="AB6" s="29">
        <f t="shared" si="1"/>
        <v>0</v>
      </c>
      <c r="AC6" s="29">
        <f t="shared" si="1"/>
        <v>0</v>
      </c>
      <c r="AD6" s="29">
        <f t="shared" si="1"/>
        <v>0</v>
      </c>
      <c r="AE6" s="29">
        <f t="shared" si="1"/>
        <v>0</v>
      </c>
    </row>
    <row r="7" spans="1:31" x14ac:dyDescent="0.3">
      <c r="A7" s="1"/>
      <c r="B7" s="1"/>
      <c r="C7" s="1" t="s">
        <v>249</v>
      </c>
      <c r="D7" s="1" t="s">
        <v>371</v>
      </c>
      <c r="E7" s="30" t="s">
        <v>42</v>
      </c>
      <c r="F7" s="30" t="s">
        <v>42</v>
      </c>
      <c r="G7" s="30" t="s">
        <v>42</v>
      </c>
      <c r="H7" s="30" t="s">
        <v>42</v>
      </c>
      <c r="I7" s="81">
        <v>2</v>
      </c>
      <c r="J7" s="81">
        <v>2</v>
      </c>
      <c r="K7" s="81">
        <v>2</v>
      </c>
      <c r="L7" s="87"/>
      <c r="M7" s="1" t="s">
        <v>716</v>
      </c>
      <c r="N7" s="1" t="s">
        <v>489</v>
      </c>
      <c r="O7" s="1">
        <v>112011</v>
      </c>
      <c r="P7" s="16">
        <f>'Boekhouding 2021'!F85</f>
        <v>350</v>
      </c>
      <c r="Q7" s="16">
        <f>'Boekhouding 2021'!G85</f>
        <v>0</v>
      </c>
      <c r="R7" s="16">
        <f>'Boekhouding 2022'!F102</f>
        <v>350</v>
      </c>
      <c r="S7" s="16">
        <f>'Boekhouding 2022'!G102</f>
        <v>0</v>
      </c>
      <c r="T7" s="16">
        <f>'Boekhouding 2023'!F94</f>
        <v>350</v>
      </c>
      <c r="U7" s="16">
        <f>'Boekhouding 2023'!G94</f>
        <v>0</v>
      </c>
      <c r="V7" s="16">
        <f>'Boekhouding 2024'!F105</f>
        <v>350</v>
      </c>
      <c r="W7" s="16">
        <f>'Boekhouding 2024'!G105</f>
        <v>0</v>
      </c>
      <c r="X7" s="16">
        <f>'Boekhouding 2021'!C85</f>
        <v>0</v>
      </c>
      <c r="Y7" s="16">
        <f>'Boekhouding 2021'!D85</f>
        <v>0</v>
      </c>
      <c r="Z7" s="16">
        <f>'Boekhouding 2022'!C102</f>
        <v>0</v>
      </c>
      <c r="AA7" s="16">
        <f>'Boekhouding 2022'!D102</f>
        <v>0</v>
      </c>
      <c r="AB7" s="16">
        <f>'Boekhouding 2023'!C94</f>
        <v>0</v>
      </c>
      <c r="AC7" s="16">
        <f>'Boekhouding 2023'!D94</f>
        <v>0</v>
      </c>
      <c r="AD7" s="16">
        <f>'Boekhouding 2024'!C105</f>
        <v>0</v>
      </c>
      <c r="AE7" s="16">
        <f>'Boekhouding 2024'!D105</f>
        <v>0</v>
      </c>
    </row>
    <row r="8" spans="1:31" x14ac:dyDescent="0.3">
      <c r="A8" s="1"/>
      <c r="B8" s="1"/>
      <c r="C8" s="1" t="s">
        <v>250</v>
      </c>
      <c r="D8" s="1" t="s">
        <v>372</v>
      </c>
      <c r="E8" s="14" t="s">
        <v>78</v>
      </c>
      <c r="F8" s="14" t="s">
        <v>78</v>
      </c>
      <c r="G8" s="14" t="s">
        <v>78</v>
      </c>
      <c r="H8" s="14" t="s">
        <v>78</v>
      </c>
      <c r="I8" s="81">
        <v>0</v>
      </c>
      <c r="J8" s="81">
        <v>0</v>
      </c>
      <c r="K8" s="81">
        <v>0</v>
      </c>
      <c r="L8" s="81"/>
      <c r="M8" s="1" t="s">
        <v>717</v>
      </c>
      <c r="N8" s="1" t="s">
        <v>489</v>
      </c>
      <c r="O8" s="1"/>
      <c r="P8" s="16">
        <v>0</v>
      </c>
      <c r="Q8" s="16">
        <v>0</v>
      </c>
      <c r="R8" s="16">
        <v>0</v>
      </c>
      <c r="S8" s="16">
        <v>0</v>
      </c>
      <c r="T8" s="16"/>
      <c r="U8" s="16"/>
      <c r="V8" s="16"/>
      <c r="W8" s="16"/>
      <c r="X8" s="16">
        <v>0</v>
      </c>
      <c r="Y8" s="16">
        <v>0</v>
      </c>
      <c r="Z8" s="16">
        <v>0</v>
      </c>
      <c r="AA8" s="16">
        <v>0</v>
      </c>
      <c r="AB8" s="16"/>
      <c r="AC8" s="16"/>
      <c r="AD8" s="16"/>
      <c r="AE8" s="16"/>
    </row>
    <row r="9" spans="1:31" x14ac:dyDescent="0.3">
      <c r="A9" s="1"/>
      <c r="B9" s="1"/>
      <c r="C9" s="1" t="s">
        <v>251</v>
      </c>
      <c r="D9" s="1" t="s">
        <v>374</v>
      </c>
      <c r="E9" s="14" t="s">
        <v>77</v>
      </c>
      <c r="F9" s="14" t="s">
        <v>77</v>
      </c>
      <c r="G9" s="14" t="s">
        <v>77</v>
      </c>
      <c r="H9" s="14" t="s">
        <v>77</v>
      </c>
      <c r="I9" s="81">
        <v>3</v>
      </c>
      <c r="J9" s="81">
        <v>3</v>
      </c>
      <c r="K9" s="81">
        <v>3</v>
      </c>
      <c r="L9" s="81"/>
      <c r="M9" s="1" t="s">
        <v>718</v>
      </c>
      <c r="N9" s="1" t="s">
        <v>489</v>
      </c>
      <c r="O9" s="1"/>
      <c r="P9" s="16">
        <v>0</v>
      </c>
      <c r="Q9" s="16">
        <v>0</v>
      </c>
      <c r="R9" s="16">
        <v>0</v>
      </c>
      <c r="S9" s="16">
        <v>0</v>
      </c>
      <c r="T9" s="16"/>
      <c r="U9" s="16"/>
      <c r="V9" s="16"/>
      <c r="W9" s="16"/>
      <c r="X9" s="16">
        <v>0</v>
      </c>
      <c r="Y9" s="16">
        <v>0</v>
      </c>
      <c r="Z9" s="16">
        <v>0</v>
      </c>
      <c r="AA9" s="16">
        <v>0</v>
      </c>
      <c r="AB9" s="16"/>
      <c r="AC9" s="16"/>
      <c r="AD9" s="16"/>
      <c r="AE9" s="16"/>
    </row>
    <row r="10" spans="1:31" x14ac:dyDescent="0.3">
      <c r="A10" s="1"/>
      <c r="B10" s="1"/>
      <c r="C10" s="1" t="s">
        <v>252</v>
      </c>
      <c r="D10" s="1" t="s">
        <v>373</v>
      </c>
      <c r="E10" s="14" t="s">
        <v>77</v>
      </c>
      <c r="F10" s="14" t="s">
        <v>77</v>
      </c>
      <c r="G10" s="14" t="s">
        <v>77</v>
      </c>
      <c r="H10" s="14" t="s">
        <v>77</v>
      </c>
      <c r="I10" s="81" t="s">
        <v>1287</v>
      </c>
      <c r="J10" s="81" t="s">
        <v>1287</v>
      </c>
      <c r="K10" s="81" t="s">
        <v>1287</v>
      </c>
      <c r="L10" s="81"/>
      <c r="M10" s="1" t="s">
        <v>719</v>
      </c>
      <c r="N10" s="1" t="s">
        <v>489</v>
      </c>
      <c r="O10" s="1"/>
      <c r="P10" s="16">
        <v>0</v>
      </c>
      <c r="Q10" s="16">
        <v>0</v>
      </c>
      <c r="R10" s="16">
        <v>0</v>
      </c>
      <c r="S10" s="16">
        <v>0</v>
      </c>
      <c r="T10" s="16"/>
      <c r="U10" s="16"/>
      <c r="V10" s="16"/>
      <c r="W10" s="16"/>
      <c r="X10" s="16">
        <v>0</v>
      </c>
      <c r="Y10" s="16">
        <v>0</v>
      </c>
      <c r="Z10" s="16">
        <v>0</v>
      </c>
      <c r="AA10" s="16">
        <v>0</v>
      </c>
      <c r="AB10" s="16"/>
      <c r="AC10" s="16"/>
      <c r="AD10" s="16"/>
      <c r="AE10" s="16"/>
    </row>
    <row r="11" spans="1:31" x14ac:dyDescent="0.3">
      <c r="A11" s="1"/>
      <c r="B11" s="1"/>
      <c r="C11" s="1" t="s">
        <v>375</v>
      </c>
      <c r="D11" s="1" t="s">
        <v>376</v>
      </c>
      <c r="E11" s="14" t="s">
        <v>72</v>
      </c>
      <c r="F11" s="14" t="s">
        <v>72</v>
      </c>
      <c r="G11" s="14" t="s">
        <v>72</v>
      </c>
      <c r="H11" s="14" t="s">
        <v>72</v>
      </c>
      <c r="I11" s="87"/>
      <c r="J11" s="87"/>
      <c r="K11" s="87"/>
      <c r="L11" s="87"/>
      <c r="M11" s="1" t="s">
        <v>720</v>
      </c>
      <c r="N11" s="1" t="s">
        <v>489</v>
      </c>
      <c r="O11" s="1">
        <v>112012</v>
      </c>
      <c r="P11" s="16">
        <f>'Boekhouding 2021'!F86</f>
        <v>350</v>
      </c>
      <c r="Q11" s="16">
        <f>'Boekhouding 2021'!G86</f>
        <v>0</v>
      </c>
      <c r="R11" s="16">
        <f>'Boekhouding 2022'!F103</f>
        <v>0</v>
      </c>
      <c r="S11" s="16">
        <f>'Boekhouding 2022'!G103</f>
        <v>0</v>
      </c>
      <c r="T11" s="16">
        <f>'Boekhouding 2023'!F95</f>
        <v>0</v>
      </c>
      <c r="U11" s="16">
        <f>'Boekhouding 2023'!G95</f>
        <v>0</v>
      </c>
      <c r="V11" s="16">
        <f>'Boekhouding 2024'!F106</f>
        <v>0</v>
      </c>
      <c r="W11" s="16">
        <f>'Boekhouding 2024'!G106</f>
        <v>0</v>
      </c>
      <c r="X11" s="16">
        <f>'Boekhouding 2021'!C86</f>
        <v>0</v>
      </c>
      <c r="Y11" s="16">
        <f>'Boekhouding 2021'!D86</f>
        <v>0</v>
      </c>
      <c r="Z11" s="16">
        <f>'Boekhouding 2022'!C103</f>
        <v>0</v>
      </c>
      <c r="AA11" s="16">
        <f>'Boekhouding 2022'!D103</f>
        <v>0</v>
      </c>
      <c r="AB11" s="16">
        <f>'Boekhouding 2023'!C95</f>
        <v>0</v>
      </c>
      <c r="AC11" s="16">
        <f>'Boekhouding 2023'!D95</f>
        <v>0</v>
      </c>
      <c r="AD11" s="16">
        <f>'Boekhouding 2024'!C106</f>
        <v>0</v>
      </c>
      <c r="AE11" s="16">
        <f>'Boekhouding 2024'!D106</f>
        <v>0</v>
      </c>
    </row>
    <row r="12" spans="1:31" s="19" customFormat="1" ht="28.8" x14ac:dyDescent="0.3">
      <c r="A12" s="15"/>
      <c r="B12" s="15" t="s">
        <v>253</v>
      </c>
      <c r="C12" s="15"/>
      <c r="D12" s="36" t="s">
        <v>973</v>
      </c>
      <c r="E12" s="42" t="s">
        <v>971</v>
      </c>
      <c r="F12" s="42" t="s">
        <v>972</v>
      </c>
      <c r="G12" s="42" t="s">
        <v>974</v>
      </c>
      <c r="H12" s="42" t="s">
        <v>832</v>
      </c>
      <c r="I12" s="109">
        <v>32</v>
      </c>
      <c r="J12" s="82">
        <v>34</v>
      </c>
      <c r="K12" s="82">
        <v>38</v>
      </c>
      <c r="L12" s="82"/>
      <c r="M12" s="36" t="s">
        <v>970</v>
      </c>
      <c r="N12" s="15"/>
      <c r="O12" s="15" t="s">
        <v>788</v>
      </c>
      <c r="P12" s="29">
        <f>P13+P14</f>
        <v>300</v>
      </c>
      <c r="Q12" s="29">
        <f>Q13+Q14</f>
        <v>0</v>
      </c>
      <c r="R12" s="29">
        <f>R13+R14</f>
        <v>300</v>
      </c>
      <c r="S12" s="29">
        <f>S13+S14</f>
        <v>0</v>
      </c>
      <c r="T12" s="29">
        <f>T13+T14</f>
        <v>0</v>
      </c>
      <c r="U12" s="29">
        <f t="shared" ref="U12:AE12" si="2">U13+U14</f>
        <v>0</v>
      </c>
      <c r="V12" s="29">
        <f t="shared" si="2"/>
        <v>0</v>
      </c>
      <c r="W12" s="29">
        <f t="shared" si="2"/>
        <v>0</v>
      </c>
      <c r="X12" s="29">
        <f t="shared" si="2"/>
        <v>0</v>
      </c>
      <c r="Y12" s="29">
        <f t="shared" si="2"/>
        <v>0</v>
      </c>
      <c r="Z12" s="29">
        <f t="shared" si="2"/>
        <v>0</v>
      </c>
      <c r="AA12" s="29">
        <f t="shared" si="2"/>
        <v>0</v>
      </c>
      <c r="AB12" s="29">
        <f t="shared" si="2"/>
        <v>0</v>
      </c>
      <c r="AC12" s="29">
        <f t="shared" si="2"/>
        <v>0</v>
      </c>
      <c r="AD12" s="29">
        <f t="shared" si="2"/>
        <v>0</v>
      </c>
      <c r="AE12" s="29">
        <f t="shared" si="2"/>
        <v>0</v>
      </c>
    </row>
    <row r="13" spans="1:31" x14ac:dyDescent="0.3">
      <c r="A13" s="1"/>
      <c r="B13" s="1"/>
      <c r="C13" s="1" t="s">
        <v>254</v>
      </c>
      <c r="D13" s="1" t="s">
        <v>377</v>
      </c>
      <c r="E13" s="14" t="s">
        <v>349</v>
      </c>
      <c r="F13" s="14" t="s">
        <v>349</v>
      </c>
      <c r="G13" s="14" t="s">
        <v>349</v>
      </c>
      <c r="H13" s="14" t="s">
        <v>349</v>
      </c>
      <c r="I13" s="81">
        <v>67</v>
      </c>
      <c r="J13" s="81">
        <v>89</v>
      </c>
      <c r="K13" s="81">
        <v>97</v>
      </c>
      <c r="L13" s="81"/>
      <c r="M13" s="1" t="s">
        <v>721</v>
      </c>
      <c r="N13" s="1" t="s">
        <v>489</v>
      </c>
      <c r="O13" s="1"/>
      <c r="P13" s="16">
        <v>0</v>
      </c>
      <c r="Q13" s="16">
        <v>0</v>
      </c>
      <c r="R13" s="16">
        <v>0</v>
      </c>
      <c r="S13" s="16">
        <v>0</v>
      </c>
      <c r="T13" s="16"/>
      <c r="U13" s="16"/>
      <c r="V13" s="16"/>
      <c r="W13" s="16"/>
      <c r="X13" s="16">
        <v>0</v>
      </c>
      <c r="Y13" s="16">
        <v>0</v>
      </c>
      <c r="Z13" s="16">
        <v>0</v>
      </c>
      <c r="AA13" s="16">
        <v>0</v>
      </c>
      <c r="AB13" s="16"/>
      <c r="AC13" s="16"/>
      <c r="AD13" s="16"/>
      <c r="AE13" s="16"/>
    </row>
    <row r="14" spans="1:31" x14ac:dyDescent="0.3">
      <c r="A14" s="1"/>
      <c r="B14" s="1"/>
      <c r="C14" s="1" t="s">
        <v>255</v>
      </c>
      <c r="D14" s="1" t="s">
        <v>378</v>
      </c>
      <c r="E14" s="30" t="s">
        <v>42</v>
      </c>
      <c r="F14" s="30" t="s">
        <v>42</v>
      </c>
      <c r="G14" s="30" t="s">
        <v>42</v>
      </c>
      <c r="H14" s="30" t="s">
        <v>42</v>
      </c>
      <c r="I14" s="87"/>
      <c r="J14" s="81">
        <v>1</v>
      </c>
      <c r="K14" s="87"/>
      <c r="L14" s="87"/>
      <c r="M14" s="1" t="s">
        <v>722</v>
      </c>
      <c r="N14" s="1" t="s">
        <v>489</v>
      </c>
      <c r="O14" s="1">
        <v>112021</v>
      </c>
      <c r="P14" s="16">
        <f>'Boekhouding 2021'!F87</f>
        <v>300</v>
      </c>
      <c r="Q14" s="16">
        <f>'Boekhouding 2021'!G87</f>
        <v>0</v>
      </c>
      <c r="R14" s="16">
        <f>'Boekhouding 2022'!F104</f>
        <v>300</v>
      </c>
      <c r="S14" s="16">
        <f>'Boekhouding 2022'!G104</f>
        <v>0</v>
      </c>
      <c r="T14" s="16">
        <f>'Boekhouding 2023'!F96</f>
        <v>0</v>
      </c>
      <c r="U14" s="16">
        <f>'Boekhouding 2023'!G96</f>
        <v>0</v>
      </c>
      <c r="V14" s="16">
        <f>'Boekhouding 2024'!F107</f>
        <v>0</v>
      </c>
      <c r="W14" s="16">
        <f>'Boekhouding 2024'!G107</f>
        <v>0</v>
      </c>
      <c r="X14" s="16">
        <f>'Boekhouding 2021'!C87</f>
        <v>0</v>
      </c>
      <c r="Y14" s="16">
        <f>'Boekhouding 2021'!D87</f>
        <v>0</v>
      </c>
      <c r="Z14" s="16">
        <f>'Boekhouding 2022'!C104</f>
        <v>0</v>
      </c>
      <c r="AA14" s="16">
        <f>'Boekhouding 2022'!D104</f>
        <v>0</v>
      </c>
      <c r="AB14" s="16">
        <f>'Boekhouding 2023'!C96</f>
        <v>0</v>
      </c>
      <c r="AC14" s="16">
        <f>'Boekhouding 2023'!D96</f>
        <v>0</v>
      </c>
      <c r="AD14" s="16">
        <f>'Boekhouding 2024'!C107</f>
        <v>0</v>
      </c>
      <c r="AE14" s="16">
        <f>'Boekhouding 2024'!D107</f>
        <v>0</v>
      </c>
    </row>
    <row r="15" spans="1:31" ht="43.2" x14ac:dyDescent="0.3">
      <c r="A15" s="1"/>
      <c r="B15" s="15" t="s">
        <v>256</v>
      </c>
      <c r="C15" s="15"/>
      <c r="D15" s="36" t="s">
        <v>975</v>
      </c>
      <c r="E15" s="30">
        <v>4</v>
      </c>
      <c r="F15" s="30">
        <v>6</v>
      </c>
      <c r="G15" s="30">
        <v>8</v>
      </c>
      <c r="H15" s="30">
        <v>10</v>
      </c>
      <c r="I15" s="81">
        <v>25</v>
      </c>
      <c r="J15" s="81">
        <v>30</v>
      </c>
      <c r="K15" s="81">
        <v>26</v>
      </c>
      <c r="L15" s="81"/>
      <c r="M15" s="57" t="s">
        <v>976</v>
      </c>
      <c r="N15" s="1"/>
      <c r="O15" s="1" t="s">
        <v>1220</v>
      </c>
      <c r="P15" s="16">
        <f>P16+P17+P18</f>
        <v>0</v>
      </c>
      <c r="Q15" s="16">
        <f>Q16+Q17+Q18</f>
        <v>0</v>
      </c>
      <c r="R15" s="16">
        <f t="shared" ref="R15:AE15" si="3">R16+R17+R18</f>
        <v>0</v>
      </c>
      <c r="S15" s="16">
        <f>S16+S17+S18</f>
        <v>0</v>
      </c>
      <c r="T15" s="16">
        <f t="shared" si="3"/>
        <v>0</v>
      </c>
      <c r="U15" s="16">
        <f t="shared" si="3"/>
        <v>0</v>
      </c>
      <c r="V15" s="16">
        <f t="shared" si="3"/>
        <v>0</v>
      </c>
      <c r="W15" s="16">
        <f t="shared" si="3"/>
        <v>0</v>
      </c>
      <c r="X15" s="16">
        <f t="shared" si="3"/>
        <v>0</v>
      </c>
      <c r="Y15" s="16">
        <f t="shared" si="3"/>
        <v>0</v>
      </c>
      <c r="Z15" s="16">
        <f t="shared" si="3"/>
        <v>0</v>
      </c>
      <c r="AA15" s="16">
        <f t="shared" si="3"/>
        <v>0</v>
      </c>
      <c r="AB15" s="16">
        <f t="shared" si="3"/>
        <v>0</v>
      </c>
      <c r="AC15" s="16">
        <f t="shared" si="3"/>
        <v>0</v>
      </c>
      <c r="AD15" s="16">
        <f t="shared" si="3"/>
        <v>0</v>
      </c>
      <c r="AE15" s="16">
        <f t="shared" si="3"/>
        <v>0</v>
      </c>
    </row>
    <row r="16" spans="1:31" x14ac:dyDescent="0.3">
      <c r="A16" s="1"/>
      <c r="B16" s="1"/>
      <c r="C16" s="1" t="s">
        <v>257</v>
      </c>
      <c r="D16" s="1" t="s">
        <v>728</v>
      </c>
      <c r="E16" s="14" t="s">
        <v>44</v>
      </c>
      <c r="F16" s="14" t="s">
        <v>78</v>
      </c>
      <c r="G16" s="14" t="s">
        <v>44</v>
      </c>
      <c r="H16" s="14" t="s">
        <v>78</v>
      </c>
      <c r="I16" s="81">
        <v>2</v>
      </c>
      <c r="J16" s="81">
        <v>2</v>
      </c>
      <c r="K16" s="81">
        <v>3</v>
      </c>
      <c r="L16" s="81"/>
      <c r="M16" s="1" t="s">
        <v>730</v>
      </c>
      <c r="N16" s="1" t="s">
        <v>489</v>
      </c>
      <c r="O16" s="1"/>
      <c r="P16" s="16">
        <v>0</v>
      </c>
      <c r="Q16" s="16">
        <v>0</v>
      </c>
      <c r="R16" s="16">
        <v>0</v>
      </c>
      <c r="S16" s="16">
        <v>0</v>
      </c>
      <c r="T16" s="16"/>
      <c r="U16" s="16"/>
      <c r="V16" s="16"/>
      <c r="W16" s="16"/>
      <c r="X16" s="16">
        <v>0</v>
      </c>
      <c r="Y16" s="16">
        <v>0</v>
      </c>
      <c r="Z16" s="16">
        <v>0</v>
      </c>
      <c r="AA16" s="16">
        <v>0</v>
      </c>
      <c r="AB16" s="16"/>
      <c r="AC16" s="16"/>
      <c r="AD16" s="16"/>
      <c r="AE16" s="16"/>
    </row>
    <row r="17" spans="1:31" x14ac:dyDescent="0.3">
      <c r="A17" s="1"/>
      <c r="B17" s="1"/>
      <c r="C17" s="1" t="s">
        <v>258</v>
      </c>
      <c r="D17" s="1" t="s">
        <v>727</v>
      </c>
      <c r="E17" s="14" t="s">
        <v>44</v>
      </c>
      <c r="F17" s="14" t="s">
        <v>44</v>
      </c>
      <c r="G17" s="14" t="s">
        <v>78</v>
      </c>
      <c r="H17" s="14" t="s">
        <v>44</v>
      </c>
      <c r="I17" s="81">
        <v>2</v>
      </c>
      <c r="J17" s="81">
        <v>3</v>
      </c>
      <c r="K17" s="81">
        <v>3</v>
      </c>
      <c r="L17" s="81"/>
      <c r="M17" s="1" t="s">
        <v>690</v>
      </c>
      <c r="N17" s="1" t="s">
        <v>489</v>
      </c>
      <c r="O17" s="1"/>
      <c r="P17" s="16">
        <v>0</v>
      </c>
      <c r="Q17" s="16">
        <v>0</v>
      </c>
      <c r="R17" s="16">
        <v>0</v>
      </c>
      <c r="S17" s="16">
        <v>0</v>
      </c>
      <c r="T17" s="16"/>
      <c r="U17" s="16"/>
      <c r="V17" s="16"/>
      <c r="W17" s="16"/>
      <c r="X17" s="16">
        <v>0</v>
      </c>
      <c r="Y17" s="16">
        <v>0</v>
      </c>
      <c r="Z17" s="16">
        <v>0</v>
      </c>
      <c r="AA17" s="16">
        <v>0</v>
      </c>
      <c r="AB17" s="16"/>
      <c r="AC17" s="16"/>
      <c r="AD17" s="16"/>
      <c r="AE17" s="16"/>
    </row>
    <row r="18" spans="1:31" x14ac:dyDescent="0.3">
      <c r="A18" s="1"/>
      <c r="B18" s="1"/>
      <c r="C18" s="1" t="s">
        <v>381</v>
      </c>
      <c r="D18" s="1" t="s">
        <v>729</v>
      </c>
      <c r="E18" s="30" t="s">
        <v>42</v>
      </c>
      <c r="F18" s="30" t="s">
        <v>42</v>
      </c>
      <c r="G18" s="30" t="s">
        <v>42</v>
      </c>
      <c r="H18" s="30" t="s">
        <v>42</v>
      </c>
      <c r="I18" s="81">
        <v>3</v>
      </c>
      <c r="J18" s="81">
        <v>5</v>
      </c>
      <c r="K18" s="81">
        <v>5</v>
      </c>
      <c r="L18" s="81"/>
      <c r="M18" s="1" t="s">
        <v>690</v>
      </c>
      <c r="N18" s="1" t="s">
        <v>489</v>
      </c>
      <c r="O18" s="1"/>
      <c r="P18" s="16">
        <v>0</v>
      </c>
      <c r="Q18" s="16">
        <v>0</v>
      </c>
      <c r="R18" s="16">
        <v>0</v>
      </c>
      <c r="S18" s="16">
        <v>0</v>
      </c>
      <c r="T18" s="16"/>
      <c r="U18" s="16"/>
      <c r="V18" s="16"/>
      <c r="W18" s="16"/>
      <c r="X18" s="16">
        <v>0</v>
      </c>
      <c r="Y18" s="16">
        <v>0</v>
      </c>
      <c r="Z18" s="16">
        <v>0</v>
      </c>
      <c r="AA18" s="16">
        <v>0</v>
      </c>
      <c r="AB18" s="16"/>
      <c r="AC18" s="16"/>
      <c r="AD18" s="16"/>
      <c r="AE18" s="16"/>
    </row>
    <row r="19" spans="1:31" x14ac:dyDescent="0.3">
      <c r="A19" s="1"/>
      <c r="B19" s="15" t="s">
        <v>259</v>
      </c>
      <c r="C19" s="15"/>
      <c r="D19" s="15" t="s">
        <v>379</v>
      </c>
      <c r="E19" s="17" t="s">
        <v>40</v>
      </c>
      <c r="F19" s="17" t="s">
        <v>40</v>
      </c>
      <c r="G19" s="17" t="s">
        <v>981</v>
      </c>
      <c r="H19" s="17" t="s">
        <v>981</v>
      </c>
      <c r="I19" s="87"/>
      <c r="J19" s="87"/>
      <c r="K19" s="87"/>
      <c r="L19" s="87"/>
      <c r="M19" s="1" t="s">
        <v>977</v>
      </c>
      <c r="N19" s="1"/>
      <c r="O19" s="1" t="s">
        <v>789</v>
      </c>
      <c r="P19" s="16">
        <f>P20+P21+P22+P23</f>
        <v>0</v>
      </c>
      <c r="Q19" s="16">
        <f>Q20+Q21+Q22+Q23</f>
        <v>0</v>
      </c>
      <c r="R19" s="16">
        <f t="shared" ref="R19:AE19" si="4">R20+R21+R22+R23</f>
        <v>0</v>
      </c>
      <c r="S19" s="16">
        <f>S20+S21+S22+S23</f>
        <v>0</v>
      </c>
      <c r="T19" s="16">
        <f t="shared" si="4"/>
        <v>0</v>
      </c>
      <c r="U19" s="16">
        <f t="shared" si="4"/>
        <v>0</v>
      </c>
      <c r="V19" s="16">
        <f t="shared" si="4"/>
        <v>0</v>
      </c>
      <c r="W19" s="16">
        <f t="shared" si="4"/>
        <v>0</v>
      </c>
      <c r="X19" s="16">
        <f t="shared" si="4"/>
        <v>0</v>
      </c>
      <c r="Y19" s="16">
        <f t="shared" si="4"/>
        <v>0</v>
      </c>
      <c r="Z19" s="16">
        <f t="shared" si="4"/>
        <v>0</v>
      </c>
      <c r="AA19" s="16">
        <f t="shared" si="4"/>
        <v>0</v>
      </c>
      <c r="AB19" s="16">
        <f t="shared" si="4"/>
        <v>0</v>
      </c>
      <c r="AC19" s="16">
        <f t="shared" si="4"/>
        <v>0</v>
      </c>
      <c r="AD19" s="16">
        <f t="shared" si="4"/>
        <v>0</v>
      </c>
      <c r="AE19" s="16">
        <f t="shared" si="4"/>
        <v>0</v>
      </c>
    </row>
    <row r="20" spans="1:31" x14ac:dyDescent="0.3">
      <c r="A20" s="1"/>
      <c r="B20" s="1"/>
      <c r="C20" s="1" t="s">
        <v>260</v>
      </c>
      <c r="D20" s="1" t="s">
        <v>380</v>
      </c>
      <c r="E20" s="14" t="s">
        <v>44</v>
      </c>
      <c r="F20" s="14" t="s">
        <v>78</v>
      </c>
      <c r="G20" s="14" t="s">
        <v>44</v>
      </c>
      <c r="H20" s="14" t="s">
        <v>78</v>
      </c>
      <c r="I20" s="81">
        <v>1</v>
      </c>
      <c r="J20" s="81">
        <v>1</v>
      </c>
      <c r="K20" s="81">
        <v>2</v>
      </c>
      <c r="L20" s="87"/>
      <c r="M20" s="1" t="s">
        <v>82</v>
      </c>
      <c r="N20" s="1" t="s">
        <v>489</v>
      </c>
      <c r="O20" s="1"/>
      <c r="P20" s="16">
        <v>0</v>
      </c>
      <c r="Q20" s="16">
        <v>0</v>
      </c>
      <c r="R20" s="16">
        <v>0</v>
      </c>
      <c r="S20" s="16">
        <v>0</v>
      </c>
      <c r="T20" s="16"/>
      <c r="U20" s="16"/>
      <c r="V20" s="16"/>
      <c r="W20" s="16"/>
      <c r="X20" s="16">
        <v>0</v>
      </c>
      <c r="Y20" s="16">
        <v>0</v>
      </c>
      <c r="Z20" s="16">
        <v>0</v>
      </c>
      <c r="AA20" s="16">
        <v>0</v>
      </c>
      <c r="AB20" s="16"/>
      <c r="AC20" s="16"/>
      <c r="AD20" s="16"/>
      <c r="AE20" s="16"/>
    </row>
    <row r="21" spans="1:31" x14ac:dyDescent="0.3">
      <c r="A21" s="1"/>
      <c r="B21" s="1"/>
      <c r="C21" s="1" t="s">
        <v>261</v>
      </c>
      <c r="D21" s="1" t="s">
        <v>382</v>
      </c>
      <c r="E21" s="14" t="s">
        <v>44</v>
      </c>
      <c r="F21" s="14" t="s">
        <v>44</v>
      </c>
      <c r="G21" s="14" t="s">
        <v>78</v>
      </c>
      <c r="H21" s="14" t="s">
        <v>44</v>
      </c>
      <c r="I21" s="79"/>
      <c r="J21" s="87"/>
      <c r="K21" s="87"/>
      <c r="L21" s="87"/>
      <c r="M21" s="1" t="s">
        <v>419</v>
      </c>
      <c r="N21" s="1" t="s">
        <v>489</v>
      </c>
      <c r="O21" s="1"/>
      <c r="P21" s="16">
        <v>0</v>
      </c>
      <c r="Q21" s="16">
        <v>0</v>
      </c>
      <c r="R21" s="16">
        <v>0</v>
      </c>
      <c r="S21" s="16">
        <v>0</v>
      </c>
      <c r="T21" s="16"/>
      <c r="U21" s="16"/>
      <c r="V21" s="16"/>
      <c r="W21" s="16"/>
      <c r="X21" s="16">
        <v>0</v>
      </c>
      <c r="Y21" s="16">
        <v>0</v>
      </c>
      <c r="Z21" s="16">
        <v>0</v>
      </c>
      <c r="AA21" s="16">
        <v>0</v>
      </c>
      <c r="AB21" s="16"/>
      <c r="AC21" s="16"/>
      <c r="AD21" s="16"/>
      <c r="AE21" s="16"/>
    </row>
    <row r="22" spans="1:31" x14ac:dyDescent="0.3">
      <c r="A22" s="1"/>
      <c r="B22" s="1"/>
      <c r="C22" s="1" t="s">
        <v>725</v>
      </c>
      <c r="D22" s="1" t="s">
        <v>383</v>
      </c>
      <c r="E22" s="14" t="s">
        <v>44</v>
      </c>
      <c r="F22" s="14" t="s">
        <v>44</v>
      </c>
      <c r="G22" s="14" t="s">
        <v>79</v>
      </c>
      <c r="H22" s="14" t="s">
        <v>79</v>
      </c>
      <c r="I22" s="81" t="s">
        <v>1287</v>
      </c>
      <c r="J22" s="87"/>
      <c r="K22" s="87"/>
      <c r="L22" s="87"/>
      <c r="M22" s="1" t="s">
        <v>723</v>
      </c>
      <c r="N22" s="1" t="s">
        <v>489</v>
      </c>
      <c r="O22" s="1"/>
      <c r="P22" s="16">
        <v>0</v>
      </c>
      <c r="Q22" s="16">
        <v>0</v>
      </c>
      <c r="R22" s="16">
        <v>0</v>
      </c>
      <c r="S22" s="16">
        <v>0</v>
      </c>
      <c r="T22" s="16"/>
      <c r="U22" s="16"/>
      <c r="V22" s="16"/>
      <c r="W22" s="16"/>
      <c r="X22" s="16">
        <v>0</v>
      </c>
      <c r="Y22" s="16">
        <v>0</v>
      </c>
      <c r="Z22" s="16">
        <v>0</v>
      </c>
      <c r="AA22" s="16">
        <v>0</v>
      </c>
      <c r="AB22" s="16"/>
      <c r="AC22" s="16"/>
      <c r="AD22" s="16"/>
      <c r="AE22" s="16"/>
    </row>
    <row r="23" spans="1:31" x14ac:dyDescent="0.3">
      <c r="A23" s="1"/>
      <c r="B23" s="1"/>
      <c r="C23" s="1" t="s">
        <v>726</v>
      </c>
      <c r="D23" s="1" t="s">
        <v>384</v>
      </c>
      <c r="E23" s="14" t="s">
        <v>44</v>
      </c>
      <c r="F23" s="14" t="s">
        <v>44</v>
      </c>
      <c r="G23" s="14" t="s">
        <v>44</v>
      </c>
      <c r="H23" s="17" t="s">
        <v>40</v>
      </c>
      <c r="I23" s="81">
        <v>2</v>
      </c>
      <c r="J23" s="81">
        <v>2</v>
      </c>
      <c r="K23" s="87"/>
      <c r="L23" s="87"/>
      <c r="M23" s="1" t="s">
        <v>724</v>
      </c>
      <c r="N23" s="1" t="s">
        <v>489</v>
      </c>
      <c r="O23" s="1"/>
      <c r="P23" s="16">
        <v>0</v>
      </c>
      <c r="Q23" s="16">
        <v>0</v>
      </c>
      <c r="R23" s="16">
        <v>0</v>
      </c>
      <c r="S23" s="16">
        <v>0</v>
      </c>
      <c r="T23" s="16"/>
      <c r="U23" s="16"/>
      <c r="V23" s="16"/>
      <c r="W23" s="16"/>
      <c r="X23" s="16">
        <v>0</v>
      </c>
      <c r="Y23" s="16">
        <v>0</v>
      </c>
      <c r="Z23" s="16">
        <v>0</v>
      </c>
      <c r="AA23" s="16">
        <v>0</v>
      </c>
      <c r="AB23" s="16"/>
      <c r="AC23" s="16"/>
      <c r="AD23" s="16"/>
      <c r="AE23" s="16"/>
    </row>
  </sheetData>
  <mergeCells count="7">
    <mergeCell ref="X3:AE3"/>
    <mergeCell ref="A1:N1"/>
    <mergeCell ref="A2:F2"/>
    <mergeCell ref="G2:N2"/>
    <mergeCell ref="E3:H3"/>
    <mergeCell ref="I3:L3"/>
    <mergeCell ref="P3:W3"/>
  </mergeCells>
  <phoneticPr fontId="5"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D1F96-8D04-442C-BF4F-393EF9DC9D90}">
  <sheetPr>
    <tabColor rgb="FF00B050"/>
  </sheetPr>
  <dimension ref="A1:AE15"/>
  <sheetViews>
    <sheetView topLeftCell="B2" zoomScaleNormal="100" workbookViewId="0">
      <selection activeCell="L15" sqref="L15"/>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31</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43.2" x14ac:dyDescent="0.3">
      <c r="A5" s="9" t="s">
        <v>263</v>
      </c>
      <c r="B5" s="9"/>
      <c r="C5" s="9"/>
      <c r="D5" s="41" t="s">
        <v>941</v>
      </c>
      <c r="E5" s="14" t="s">
        <v>79</v>
      </c>
      <c r="F5" s="14" t="s">
        <v>79</v>
      </c>
      <c r="G5" s="14" t="s">
        <v>79</v>
      </c>
      <c r="H5" s="14" t="s">
        <v>79</v>
      </c>
      <c r="I5" s="98" t="s">
        <v>1287</v>
      </c>
      <c r="J5" s="98" t="s">
        <v>1287</v>
      </c>
      <c r="K5" s="81" t="s">
        <v>1287</v>
      </c>
      <c r="L5" s="98"/>
      <c r="M5" s="9" t="s">
        <v>854</v>
      </c>
      <c r="N5" s="9"/>
      <c r="O5" s="9" t="s">
        <v>790</v>
      </c>
      <c r="P5" s="28">
        <f>'Boekhouding 2021'!F88</f>
        <v>9550</v>
      </c>
      <c r="Q5" s="28">
        <f>'Boekhouding 2021'!G88</f>
        <v>400</v>
      </c>
      <c r="R5" s="28">
        <f>R6+R11</f>
        <v>11050</v>
      </c>
      <c r="S5" s="28">
        <f>S6+S11</f>
        <v>400</v>
      </c>
      <c r="T5" s="28">
        <f>T6+T11</f>
        <v>9550</v>
      </c>
      <c r="U5" s="28">
        <f t="shared" ref="U5:AE5" si="0">U6+U11</f>
        <v>400</v>
      </c>
      <c r="V5" s="28">
        <f t="shared" si="0"/>
        <v>7825</v>
      </c>
      <c r="W5" s="28">
        <f t="shared" si="0"/>
        <v>400</v>
      </c>
      <c r="X5" s="28">
        <f t="shared" si="0"/>
        <v>11664.85</v>
      </c>
      <c r="Y5" s="28">
        <f t="shared" si="0"/>
        <v>833.24</v>
      </c>
      <c r="Z5" s="28">
        <f t="shared" si="0"/>
        <v>10807.48</v>
      </c>
      <c r="AA5" s="28">
        <f t="shared" si="0"/>
        <v>304.27999999999997</v>
      </c>
      <c r="AB5" s="28">
        <f t="shared" si="0"/>
        <v>5593.97</v>
      </c>
      <c r="AC5" s="28">
        <f t="shared" si="0"/>
        <v>305.04000000000002</v>
      </c>
      <c r="AD5" s="28">
        <f t="shared" si="0"/>
        <v>5397.23</v>
      </c>
      <c r="AE5" s="28">
        <f t="shared" si="0"/>
        <v>300.14</v>
      </c>
    </row>
    <row r="6" spans="1:31" s="19" customFormat="1" ht="28.8" x14ac:dyDescent="0.3">
      <c r="A6" s="15"/>
      <c r="B6" s="15" t="s">
        <v>264</v>
      </c>
      <c r="C6" s="15"/>
      <c r="D6" s="36" t="s">
        <v>942</v>
      </c>
      <c r="E6" s="14" t="s">
        <v>71</v>
      </c>
      <c r="F6" s="14" t="s">
        <v>71</v>
      </c>
      <c r="G6" s="14" t="s">
        <v>71</v>
      </c>
      <c r="H6" s="14" t="s">
        <v>71</v>
      </c>
      <c r="I6" s="82" t="s">
        <v>1287</v>
      </c>
      <c r="J6" s="82" t="s">
        <v>1287</v>
      </c>
      <c r="K6" s="82" t="s">
        <v>1287</v>
      </c>
      <c r="L6" s="82" t="s">
        <v>1287</v>
      </c>
      <c r="M6" s="15" t="s">
        <v>853</v>
      </c>
      <c r="N6" s="15"/>
      <c r="O6" s="15" t="s">
        <v>791</v>
      </c>
      <c r="P6" s="29">
        <f>P7+P8+P9+P10</f>
        <v>1475</v>
      </c>
      <c r="Q6" s="29">
        <f>Q7+Q8+Q9+Q10</f>
        <v>400</v>
      </c>
      <c r="R6" s="29">
        <f>R7+R8+R9+R10</f>
        <v>3475</v>
      </c>
      <c r="S6" s="29">
        <f>S7+S8+S9+S10</f>
        <v>400</v>
      </c>
      <c r="T6" s="29">
        <f>T7+T8+T9+T10</f>
        <v>1475</v>
      </c>
      <c r="U6" s="29">
        <f t="shared" ref="U6:AE6" si="1">U7+U8+U9+U10</f>
        <v>400</v>
      </c>
      <c r="V6" s="29">
        <f t="shared" si="1"/>
        <v>1750</v>
      </c>
      <c r="W6" s="29">
        <f t="shared" si="1"/>
        <v>400</v>
      </c>
      <c r="X6" s="29">
        <f t="shared" si="1"/>
        <v>4830.8099999999995</v>
      </c>
      <c r="Y6" s="29">
        <f t="shared" si="1"/>
        <v>691.15</v>
      </c>
      <c r="Z6" s="29">
        <f t="shared" si="1"/>
        <v>3148.0899999999997</v>
      </c>
      <c r="AA6" s="29">
        <f t="shared" si="1"/>
        <v>304.27999999999997</v>
      </c>
      <c r="AB6" s="29">
        <f t="shared" si="1"/>
        <v>1613.53</v>
      </c>
      <c r="AC6" s="29">
        <f t="shared" si="1"/>
        <v>305.04000000000002</v>
      </c>
      <c r="AD6" s="29">
        <f t="shared" si="1"/>
        <v>1468.34</v>
      </c>
      <c r="AE6" s="29">
        <f t="shared" si="1"/>
        <v>300.14</v>
      </c>
    </row>
    <row r="7" spans="1:31" x14ac:dyDescent="0.3">
      <c r="A7" s="1"/>
      <c r="B7" s="1"/>
      <c r="C7" s="1" t="s">
        <v>265</v>
      </c>
      <c r="D7" s="1" t="s">
        <v>385</v>
      </c>
      <c r="E7" s="30" t="s">
        <v>42</v>
      </c>
      <c r="F7" s="30" t="s">
        <v>42</v>
      </c>
      <c r="G7" s="30" t="s">
        <v>42</v>
      </c>
      <c r="H7" s="30" t="s">
        <v>42</v>
      </c>
      <c r="I7" s="81">
        <v>7</v>
      </c>
      <c r="J7" s="81">
        <v>8</v>
      </c>
      <c r="K7" s="81">
        <v>8</v>
      </c>
      <c r="L7" s="81">
        <v>6</v>
      </c>
      <c r="M7" s="1" t="s">
        <v>731</v>
      </c>
      <c r="N7" s="1" t="s">
        <v>80</v>
      </c>
      <c r="O7" s="1">
        <v>113011</v>
      </c>
      <c r="P7" s="16">
        <f>'Boekhouding 2021'!F89</f>
        <v>250</v>
      </c>
      <c r="Q7" s="16">
        <f>'Boekhouding 2021'!G89</f>
        <v>0</v>
      </c>
      <c r="R7" s="16">
        <f>'Boekhouding 2022'!F106</f>
        <v>250</v>
      </c>
      <c r="S7" s="16">
        <f>'Boekhouding 2022'!G106</f>
        <v>0</v>
      </c>
      <c r="T7" s="16">
        <f>'Boekhouding 2023'!F98</f>
        <v>250</v>
      </c>
      <c r="U7" s="16">
        <f>'Boekhouding 2023'!G98</f>
        <v>0</v>
      </c>
      <c r="V7" s="16">
        <f>'Boekhouding 2024'!F109</f>
        <v>250</v>
      </c>
      <c r="W7" s="16">
        <f>'Boekhouding 2024'!G109</f>
        <v>0</v>
      </c>
      <c r="X7" s="16">
        <f>'Boekhouding 2021'!C89</f>
        <v>73</v>
      </c>
      <c r="Y7" s="16">
        <f>'Boekhouding 2021'!D89</f>
        <v>0</v>
      </c>
      <c r="Z7" s="16">
        <f>'Boekhouding 2022'!C106</f>
        <v>75.900000000000006</v>
      </c>
      <c r="AA7" s="16">
        <f>'Boekhouding 2022'!D106</f>
        <v>0</v>
      </c>
      <c r="AB7" s="16">
        <f>'Boekhouding 2023'!C98</f>
        <v>84.8</v>
      </c>
      <c r="AC7" s="16">
        <f>'Boekhouding 2023'!D98</f>
        <v>0</v>
      </c>
      <c r="AD7" s="16">
        <f>'Boekhouding 2024'!C109</f>
        <v>85.1</v>
      </c>
      <c r="AE7" s="16">
        <f>'Boekhouding 2024'!D109</f>
        <v>0</v>
      </c>
    </row>
    <row r="8" spans="1:31" x14ac:dyDescent="0.3">
      <c r="A8" s="1"/>
      <c r="B8" s="1"/>
      <c r="C8" s="1" t="s">
        <v>266</v>
      </c>
      <c r="D8" s="1" t="s">
        <v>386</v>
      </c>
      <c r="E8" s="30" t="s">
        <v>42</v>
      </c>
      <c r="F8" s="30" t="s">
        <v>42</v>
      </c>
      <c r="G8" s="30" t="s">
        <v>42</v>
      </c>
      <c r="H8" s="30" t="s">
        <v>42</v>
      </c>
      <c r="I8" s="81">
        <v>0</v>
      </c>
      <c r="J8" s="81">
        <v>1</v>
      </c>
      <c r="K8" s="81">
        <v>1</v>
      </c>
      <c r="L8" s="81">
        <v>0</v>
      </c>
      <c r="M8" s="1" t="s">
        <v>388</v>
      </c>
      <c r="N8" s="1" t="s">
        <v>80</v>
      </c>
      <c r="O8" s="1">
        <v>113012</v>
      </c>
      <c r="P8" s="16">
        <f>'Boekhouding 2021'!F90</f>
        <v>150</v>
      </c>
      <c r="Q8" s="16">
        <f>'Boekhouding 2021'!G90</f>
        <v>0</v>
      </c>
      <c r="R8" s="16">
        <f>'Boekhouding 2022'!F107</f>
        <v>150</v>
      </c>
      <c r="S8" s="16">
        <f>'Boekhouding 2022'!G107</f>
        <v>0</v>
      </c>
      <c r="T8" s="16">
        <f>'Boekhouding 2023'!F99</f>
        <v>150</v>
      </c>
      <c r="U8" s="16">
        <f>'Boekhouding 2023'!G99</f>
        <v>0</v>
      </c>
      <c r="V8" s="16">
        <f>'Boekhouding 2024'!F110</f>
        <v>150</v>
      </c>
      <c r="W8" s="16">
        <f>'Boekhouding 2024'!G110</f>
        <v>0</v>
      </c>
      <c r="X8" s="16">
        <f>'Boekhouding 2021'!C90</f>
        <v>511.57</v>
      </c>
      <c r="Y8" s="16">
        <f>'Boekhouding 2021'!D90</f>
        <v>248.96</v>
      </c>
      <c r="Z8" s="16">
        <f>'Boekhouding 2022'!C107</f>
        <v>140.24</v>
      </c>
      <c r="AA8" s="16">
        <f>'Boekhouding 2022'!D107</f>
        <v>0</v>
      </c>
      <c r="AB8" s="16">
        <f>'Boekhouding 2023'!C99</f>
        <v>157.41999999999999</v>
      </c>
      <c r="AC8" s="16">
        <f>'Boekhouding 2023'!D99</f>
        <v>0</v>
      </c>
      <c r="AD8" s="16">
        <f>'Boekhouding 2024'!C110</f>
        <v>0</v>
      </c>
      <c r="AE8" s="16">
        <f>'Boekhouding 2024'!D110</f>
        <v>0</v>
      </c>
    </row>
    <row r="9" spans="1:31" x14ac:dyDescent="0.3">
      <c r="A9" s="1"/>
      <c r="B9" s="1"/>
      <c r="C9" s="1" t="s">
        <v>267</v>
      </c>
      <c r="D9" s="1" t="s">
        <v>387</v>
      </c>
      <c r="E9" s="30" t="s">
        <v>42</v>
      </c>
      <c r="F9" s="30" t="s">
        <v>42</v>
      </c>
      <c r="G9" s="30" t="s">
        <v>42</v>
      </c>
      <c r="H9" s="30" t="s">
        <v>42</v>
      </c>
      <c r="I9" s="81">
        <v>9</v>
      </c>
      <c r="J9" s="81">
        <v>12</v>
      </c>
      <c r="K9" s="81">
        <v>12</v>
      </c>
      <c r="L9" s="81">
        <v>11</v>
      </c>
      <c r="M9" s="1" t="s">
        <v>389</v>
      </c>
      <c r="N9" s="1" t="s">
        <v>80</v>
      </c>
      <c r="O9" s="1">
        <v>113013</v>
      </c>
      <c r="P9" s="16">
        <f>'Boekhouding 2021'!F91</f>
        <v>1000</v>
      </c>
      <c r="Q9" s="16">
        <f>'Boekhouding 2021'!G91</f>
        <v>400</v>
      </c>
      <c r="R9" s="16">
        <f>'Boekhouding 2022'!F108</f>
        <v>3000</v>
      </c>
      <c r="S9" s="16">
        <f>'Boekhouding 2022'!G108</f>
        <v>400</v>
      </c>
      <c r="T9" s="16">
        <f>'Boekhouding 2023'!F100</f>
        <v>1000</v>
      </c>
      <c r="U9" s="16">
        <f>'Boekhouding 2023'!G100</f>
        <v>400</v>
      </c>
      <c r="V9" s="16">
        <f>'Boekhouding 2024'!F111</f>
        <v>1250</v>
      </c>
      <c r="W9" s="16">
        <f>'Boekhouding 2024'!G111</f>
        <v>400</v>
      </c>
      <c r="X9" s="16">
        <f>'Boekhouding 2021'!C91</f>
        <v>4246.24</v>
      </c>
      <c r="Y9" s="16">
        <f>'Boekhouding 2021'!D91</f>
        <v>442.19</v>
      </c>
      <c r="Z9" s="16">
        <f>'Boekhouding 2022'!C108</f>
        <v>2931.95</v>
      </c>
      <c r="AA9" s="16">
        <f>'Boekhouding 2022'!D108</f>
        <v>304.27999999999997</v>
      </c>
      <c r="AB9" s="16">
        <f>'Boekhouding 2023'!C100</f>
        <v>1283.31</v>
      </c>
      <c r="AC9" s="16">
        <f>'Boekhouding 2023'!D100</f>
        <v>305.04000000000002</v>
      </c>
      <c r="AD9" s="16">
        <f>'Boekhouding 2024'!C111</f>
        <v>1383.24</v>
      </c>
      <c r="AE9" s="16">
        <f>'Boekhouding 2024'!D111</f>
        <v>300.14</v>
      </c>
    </row>
    <row r="10" spans="1:31" x14ac:dyDescent="0.3">
      <c r="A10" s="1"/>
      <c r="B10" s="1"/>
      <c r="C10" s="1" t="s">
        <v>268</v>
      </c>
      <c r="D10" s="1" t="s">
        <v>852</v>
      </c>
      <c r="E10" s="17" t="s">
        <v>40</v>
      </c>
      <c r="F10" s="17" t="s">
        <v>40</v>
      </c>
      <c r="G10" s="17" t="s">
        <v>40</v>
      </c>
      <c r="H10" s="17" t="s">
        <v>40</v>
      </c>
      <c r="I10" s="81">
        <v>1</v>
      </c>
      <c r="J10" s="87"/>
      <c r="K10" s="81">
        <v>1</v>
      </c>
      <c r="L10" s="87"/>
      <c r="M10" s="1" t="s">
        <v>390</v>
      </c>
      <c r="N10" s="1" t="s">
        <v>80</v>
      </c>
      <c r="O10" s="1">
        <v>113014</v>
      </c>
      <c r="P10" s="16">
        <f>'Boekhouding 2021'!F92</f>
        <v>75</v>
      </c>
      <c r="Q10" s="16">
        <f>'Boekhouding 2021'!G92</f>
        <v>0</v>
      </c>
      <c r="R10" s="16">
        <f>'Boekhouding 2022'!F109</f>
        <v>75</v>
      </c>
      <c r="S10" s="16">
        <f>'Boekhouding 2022'!G109</f>
        <v>0</v>
      </c>
      <c r="T10" s="16">
        <f>'Boekhouding 2023'!F101</f>
        <v>75</v>
      </c>
      <c r="U10" s="16">
        <f>'Boekhouding 2023'!G101</f>
        <v>0</v>
      </c>
      <c r="V10" s="16">
        <f>'Boekhouding 2024'!F112</f>
        <v>100</v>
      </c>
      <c r="W10" s="16">
        <f>'Boekhouding 2024'!G112</f>
        <v>0</v>
      </c>
      <c r="X10" s="16">
        <f>'Boekhouding 2021'!C92</f>
        <v>0</v>
      </c>
      <c r="Y10" s="16">
        <f>'Boekhouding 2021'!D92</f>
        <v>0</v>
      </c>
      <c r="Z10" s="16">
        <f>'Boekhouding 2022'!C109</f>
        <v>0</v>
      </c>
      <c r="AA10" s="16">
        <f>'Boekhouding 2022'!D109</f>
        <v>0</v>
      </c>
      <c r="AB10" s="16">
        <f>'Boekhouding 2023'!C101</f>
        <v>88</v>
      </c>
      <c r="AC10" s="16">
        <f>'Boekhouding 2023'!D101</f>
        <v>0</v>
      </c>
      <c r="AD10" s="16">
        <f>'Boekhouding 2024'!C112</f>
        <v>0</v>
      </c>
      <c r="AE10" s="16">
        <f>'Boekhouding 2024'!D112</f>
        <v>0</v>
      </c>
    </row>
    <row r="11" spans="1:31" s="19" customFormat="1" ht="43.2" x14ac:dyDescent="0.3">
      <c r="A11" s="15"/>
      <c r="B11" s="15" t="s">
        <v>269</v>
      </c>
      <c r="C11" s="15"/>
      <c r="D11" s="36" t="s">
        <v>1300</v>
      </c>
      <c r="E11" s="17">
        <v>12</v>
      </c>
      <c r="F11" s="17">
        <v>12</v>
      </c>
      <c r="G11" s="17">
        <v>12</v>
      </c>
      <c r="H11" s="17">
        <v>12</v>
      </c>
      <c r="I11" s="82">
        <v>32</v>
      </c>
      <c r="J11" s="82">
        <v>34</v>
      </c>
      <c r="K11" s="82">
        <v>12</v>
      </c>
      <c r="L11" s="82">
        <v>12</v>
      </c>
      <c r="M11" s="15" t="s">
        <v>394</v>
      </c>
      <c r="N11" s="15"/>
      <c r="O11" s="15" t="s">
        <v>792</v>
      </c>
      <c r="P11" s="29">
        <f>P12+P13+P14+P15</f>
        <v>8075</v>
      </c>
      <c r="Q11" s="29">
        <f>Q12+Q13+Q14+Q15</f>
        <v>0</v>
      </c>
      <c r="R11" s="29">
        <f>R12+R13+R14+R15</f>
        <v>7575</v>
      </c>
      <c r="S11" s="29">
        <f>S12+S13+S14+S15</f>
        <v>0</v>
      </c>
      <c r="T11" s="29">
        <f>T12+T13+T14+T15</f>
        <v>8075</v>
      </c>
      <c r="U11" s="29">
        <f t="shared" ref="U11:AE11" si="2">U12+U13+U14+U15</f>
        <v>0</v>
      </c>
      <c r="V11" s="29">
        <f t="shared" si="2"/>
        <v>6075</v>
      </c>
      <c r="W11" s="29">
        <f t="shared" si="2"/>
        <v>0</v>
      </c>
      <c r="X11" s="29">
        <f t="shared" si="2"/>
        <v>6834.0400000000009</v>
      </c>
      <c r="Y11" s="29">
        <f t="shared" si="2"/>
        <v>142.09</v>
      </c>
      <c r="Z11" s="29">
        <f t="shared" si="2"/>
        <v>7659.3899999999994</v>
      </c>
      <c r="AA11" s="29">
        <f t="shared" si="2"/>
        <v>0</v>
      </c>
      <c r="AB11" s="29">
        <f t="shared" si="2"/>
        <v>3980.44</v>
      </c>
      <c r="AC11" s="29">
        <f t="shared" si="2"/>
        <v>0</v>
      </c>
      <c r="AD11" s="29">
        <f t="shared" si="2"/>
        <v>3928.89</v>
      </c>
      <c r="AE11" s="29">
        <f t="shared" si="2"/>
        <v>0</v>
      </c>
    </row>
    <row r="12" spans="1:31" x14ac:dyDescent="0.3">
      <c r="A12" s="1"/>
      <c r="B12" s="1"/>
      <c r="C12" s="1" t="s">
        <v>270</v>
      </c>
      <c r="D12" s="1" t="s">
        <v>391</v>
      </c>
      <c r="E12" s="30" t="s">
        <v>42</v>
      </c>
      <c r="F12" s="30" t="s">
        <v>42</v>
      </c>
      <c r="G12" s="30" t="s">
        <v>42</v>
      </c>
      <c r="H12" s="30" t="s">
        <v>42</v>
      </c>
      <c r="I12" s="81">
        <v>12</v>
      </c>
      <c r="J12" s="81">
        <v>12</v>
      </c>
      <c r="K12" s="81">
        <v>12</v>
      </c>
      <c r="L12" s="81">
        <v>12</v>
      </c>
      <c r="M12" s="1" t="s">
        <v>394</v>
      </c>
      <c r="N12" s="1" t="s">
        <v>455</v>
      </c>
      <c r="O12" s="1">
        <v>113021</v>
      </c>
      <c r="P12" s="16">
        <f>'Boekhouding 2021'!F93</f>
        <v>6000</v>
      </c>
      <c r="Q12" s="16">
        <f>'Boekhouding 2021'!G93</f>
        <v>0</v>
      </c>
      <c r="R12" s="16">
        <f>'Boekhouding 2022'!F110</f>
        <v>5500</v>
      </c>
      <c r="S12" s="16">
        <f>'Boekhouding 2022'!G110</f>
        <v>0</v>
      </c>
      <c r="T12" s="16">
        <f>'Boekhouding 2023'!F102</f>
        <v>6000</v>
      </c>
      <c r="U12" s="16">
        <f>'Boekhouding 2023'!G102</f>
        <v>0</v>
      </c>
      <c r="V12" s="16">
        <f>'Boekhouding 2024'!F113</f>
        <v>6000</v>
      </c>
      <c r="W12" s="16">
        <f>'Boekhouding 2024'!G113</f>
        <v>0</v>
      </c>
      <c r="X12" s="16">
        <f>'Boekhouding 2021'!C93</f>
        <v>4990.13</v>
      </c>
      <c r="Y12" s="16">
        <f>'Boekhouding 2021'!D93</f>
        <v>142.09</v>
      </c>
      <c r="Z12" s="16">
        <f>'Boekhouding 2022'!C110</f>
        <v>5083.7299999999996</v>
      </c>
      <c r="AA12" s="16">
        <f>'Boekhouding 2022'!D110</f>
        <v>0</v>
      </c>
      <c r="AB12" s="16">
        <f>'Boekhouding 2023'!C102</f>
        <v>3980.44</v>
      </c>
      <c r="AC12" s="16">
        <f>'Boekhouding 2023'!D102</f>
        <v>0</v>
      </c>
      <c r="AD12" s="16">
        <f>'Boekhouding 2024'!C113</f>
        <v>3928.89</v>
      </c>
      <c r="AE12" s="16">
        <f>'Boekhouding 2024'!D113</f>
        <v>0</v>
      </c>
    </row>
    <row r="13" spans="1:31" x14ac:dyDescent="0.3">
      <c r="A13" s="1"/>
      <c r="B13" s="1"/>
      <c r="C13" s="1" t="s">
        <v>271</v>
      </c>
      <c r="D13" s="1" t="s">
        <v>392</v>
      </c>
      <c r="E13" s="30" t="s">
        <v>42</v>
      </c>
      <c r="F13" s="30" t="s">
        <v>42</v>
      </c>
      <c r="G13" s="30" t="s">
        <v>42</v>
      </c>
      <c r="H13" s="30" t="s">
        <v>42</v>
      </c>
      <c r="I13" s="81">
        <v>12</v>
      </c>
      <c r="J13" s="81">
        <v>22</v>
      </c>
      <c r="K13" s="81">
        <v>18</v>
      </c>
      <c r="L13" s="81"/>
      <c r="M13" s="1" t="s">
        <v>395</v>
      </c>
      <c r="N13" s="1" t="s">
        <v>455</v>
      </c>
      <c r="O13" s="1">
        <v>113022</v>
      </c>
      <c r="P13" s="16">
        <f>'Boekhouding 2021'!F94</f>
        <v>1250</v>
      </c>
      <c r="Q13" s="16">
        <f>'Boekhouding 2021'!G94</f>
        <v>0</v>
      </c>
      <c r="R13" s="16">
        <f>'Boekhouding 2022'!F111</f>
        <v>2000</v>
      </c>
      <c r="S13" s="16">
        <f>'Boekhouding 2022'!G111</f>
        <v>0</v>
      </c>
      <c r="T13" s="16">
        <f>'Boekhouding 2023'!F103</f>
        <v>2000</v>
      </c>
      <c r="U13" s="16">
        <f>'Boekhouding 2023'!G103</f>
        <v>0</v>
      </c>
      <c r="V13" s="16">
        <f>'Boekhouding 2024'!F114</f>
        <v>0</v>
      </c>
      <c r="W13" s="16">
        <f>'Boekhouding 2024'!G114</f>
        <v>0</v>
      </c>
      <c r="X13" s="16">
        <f>'Boekhouding 2021'!C94</f>
        <v>959.47</v>
      </c>
      <c r="Y13" s="16">
        <f>'Boekhouding 2021'!D94</f>
        <v>0</v>
      </c>
      <c r="Z13" s="16">
        <f>'Boekhouding 2022'!C111</f>
        <v>2570.66</v>
      </c>
      <c r="AA13" s="16">
        <f>'Boekhouding 2022'!D111</f>
        <v>0</v>
      </c>
      <c r="AB13" s="16">
        <f>'Boekhouding 2023'!C103</f>
        <v>0</v>
      </c>
      <c r="AC13" s="16">
        <f>'Boekhouding 2023'!D103</f>
        <v>0</v>
      </c>
      <c r="AD13" s="16">
        <f>'Boekhouding 2024'!C114</f>
        <v>0</v>
      </c>
      <c r="AE13" s="16">
        <f>'Boekhouding 2024'!D114</f>
        <v>0</v>
      </c>
    </row>
    <row r="14" spans="1:31" x14ac:dyDescent="0.3">
      <c r="A14" s="1"/>
      <c r="B14" s="1"/>
      <c r="C14" s="1" t="s">
        <v>272</v>
      </c>
      <c r="D14" s="1" t="s">
        <v>393</v>
      </c>
      <c r="E14" s="30" t="s">
        <v>42</v>
      </c>
      <c r="F14" s="30" t="s">
        <v>42</v>
      </c>
      <c r="G14" s="30" t="s">
        <v>42</v>
      </c>
      <c r="H14" s="30" t="s">
        <v>42</v>
      </c>
      <c r="I14" s="81">
        <v>8</v>
      </c>
      <c r="J14" s="87"/>
      <c r="K14" s="87"/>
      <c r="L14" s="87"/>
      <c r="M14" s="1" t="s">
        <v>395</v>
      </c>
      <c r="N14" s="1" t="s">
        <v>455</v>
      </c>
      <c r="O14" s="1">
        <v>113023</v>
      </c>
      <c r="P14" s="16">
        <f>'Boekhouding 2021'!F95</f>
        <v>750</v>
      </c>
      <c r="Q14" s="16">
        <f>'Boekhouding 2021'!G95</f>
        <v>0</v>
      </c>
      <c r="R14" s="16">
        <f>'Boekhouding 2022'!F112</f>
        <v>0</v>
      </c>
      <c r="S14" s="16">
        <f>'Boekhouding 2022'!G112</f>
        <v>0</v>
      </c>
      <c r="T14" s="16">
        <v>0</v>
      </c>
      <c r="U14" s="16">
        <v>0</v>
      </c>
      <c r="V14" s="16">
        <f>'Boekhouding 2024'!F115</f>
        <v>0</v>
      </c>
      <c r="W14" s="16">
        <f>'Boekhouding 2024'!G115</f>
        <v>0</v>
      </c>
      <c r="X14" s="16">
        <f>'Boekhouding 2021'!C95</f>
        <v>884.44</v>
      </c>
      <c r="Y14" s="16">
        <v>0</v>
      </c>
      <c r="Z14" s="16">
        <f>'Boekhouding 2022'!C112</f>
        <v>0</v>
      </c>
      <c r="AA14" s="16">
        <f>'Boekhouding 2022'!D112</f>
        <v>0</v>
      </c>
      <c r="AB14" s="16">
        <v>0</v>
      </c>
      <c r="AC14" s="16">
        <v>0</v>
      </c>
      <c r="AD14" s="16">
        <f>'Boekhouding 2024'!C115</f>
        <v>0</v>
      </c>
      <c r="AE14" s="16">
        <f>'Boekhouding 2024'!D115</f>
        <v>0</v>
      </c>
    </row>
    <row r="15" spans="1:31" x14ac:dyDescent="0.3">
      <c r="A15" s="1"/>
      <c r="B15" s="1"/>
      <c r="C15" s="1" t="s">
        <v>273</v>
      </c>
      <c r="D15" s="1" t="s">
        <v>852</v>
      </c>
      <c r="E15" s="17" t="s">
        <v>40</v>
      </c>
      <c r="F15" s="17" t="s">
        <v>40</v>
      </c>
      <c r="G15" s="17" t="s">
        <v>40</v>
      </c>
      <c r="H15" s="17" t="s">
        <v>40</v>
      </c>
      <c r="I15" s="81">
        <v>2</v>
      </c>
      <c r="J15" s="81">
        <v>2</v>
      </c>
      <c r="K15" s="13"/>
      <c r="L15" s="87"/>
      <c r="M15" s="1" t="s">
        <v>390</v>
      </c>
      <c r="N15" s="1" t="s">
        <v>455</v>
      </c>
      <c r="O15" s="1">
        <v>113024</v>
      </c>
      <c r="P15" s="16">
        <f>'Boekhouding 2021'!F96</f>
        <v>75</v>
      </c>
      <c r="Q15" s="16">
        <f>'Boekhouding 2021'!G96</f>
        <v>0</v>
      </c>
      <c r="R15" s="16">
        <f>'Boekhouding 2022'!F113</f>
        <v>75</v>
      </c>
      <c r="S15" s="16">
        <f>'Boekhouding 2022'!G113</f>
        <v>0</v>
      </c>
      <c r="T15" s="16">
        <f>'Boekhouding 2023'!F104</f>
        <v>75</v>
      </c>
      <c r="U15" s="16">
        <f>'Boekhouding 2023'!G104</f>
        <v>0</v>
      </c>
      <c r="V15" s="16">
        <f>'Boekhouding 2024'!F116</f>
        <v>75</v>
      </c>
      <c r="W15" s="16">
        <f>'Boekhouding 2024'!G116</f>
        <v>0</v>
      </c>
      <c r="X15" s="16">
        <f>'Boekhouding 2021'!C96</f>
        <v>0</v>
      </c>
      <c r="Y15" s="16">
        <f>'Boekhouding 2021'!D96</f>
        <v>0</v>
      </c>
      <c r="Z15" s="16">
        <f>'Boekhouding 2022'!C113</f>
        <v>5</v>
      </c>
      <c r="AA15" s="16">
        <f>'Boekhouding 2022'!D113</f>
        <v>0</v>
      </c>
      <c r="AB15" s="16">
        <f>'Boekhouding 2023'!C104</f>
        <v>0</v>
      </c>
      <c r="AC15" s="16">
        <f>'Boekhouding 2023'!D104</f>
        <v>0</v>
      </c>
      <c r="AD15" s="16">
        <f>'Boekhouding 2024'!C116</f>
        <v>0</v>
      </c>
      <c r="AE15" s="16">
        <f>'Boekhouding 2024'!D116</f>
        <v>0</v>
      </c>
    </row>
  </sheetData>
  <mergeCells count="7">
    <mergeCell ref="X3:AE3"/>
    <mergeCell ref="A1:N1"/>
    <mergeCell ref="A2:F2"/>
    <mergeCell ref="G2:N2"/>
    <mergeCell ref="E3:H3"/>
    <mergeCell ref="I3:L3"/>
    <mergeCell ref="P3:W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6855-C037-44E8-8AF3-D3ED03E21CCE}">
  <sheetPr>
    <tabColor rgb="FF00B050"/>
  </sheetPr>
  <dimension ref="A1:J222"/>
  <sheetViews>
    <sheetView zoomScaleNormal="100" workbookViewId="0">
      <selection activeCell="D14" sqref="D14"/>
    </sheetView>
  </sheetViews>
  <sheetFormatPr defaultRowHeight="14.4" x14ac:dyDescent="0.3"/>
  <cols>
    <col min="1" max="1" width="9.33203125" bestFit="1" customWidth="1"/>
    <col min="2" max="2" width="45.88671875" bestFit="1" customWidth="1"/>
    <col min="3" max="8" width="17.88671875" customWidth="1"/>
    <col min="9" max="9" width="11.109375" bestFit="1" customWidth="1"/>
    <col min="10" max="10" width="12" bestFit="1" customWidth="1"/>
  </cols>
  <sheetData>
    <row r="1" spans="1:10" ht="18.600000000000001" thickBot="1" x14ac:dyDescent="0.4">
      <c r="C1" s="183" t="s">
        <v>1219</v>
      </c>
      <c r="D1" s="184"/>
      <c r="E1" s="185"/>
      <c r="F1" s="183" t="s">
        <v>1218</v>
      </c>
      <c r="G1" s="184"/>
      <c r="H1" s="185"/>
    </row>
    <row r="2" spans="1:10" ht="16.2" thickBot="1" x14ac:dyDescent="0.35">
      <c r="A2" s="63"/>
      <c r="B2" s="63"/>
      <c r="C2" s="64" t="s">
        <v>1092</v>
      </c>
      <c r="D2" s="65" t="s">
        <v>1093</v>
      </c>
      <c r="E2" s="66" t="s">
        <v>1094</v>
      </c>
      <c r="F2" s="64" t="s">
        <v>1092</v>
      </c>
      <c r="G2" s="65" t="s">
        <v>1093</v>
      </c>
      <c r="H2" s="66" t="s">
        <v>1094</v>
      </c>
    </row>
    <row r="3" spans="1:10" ht="16.2" thickBot="1" x14ac:dyDescent="0.35">
      <c r="A3" s="63"/>
      <c r="B3" s="67" t="s">
        <v>96</v>
      </c>
      <c r="C3" s="68">
        <f t="shared" ref="C3:H3" si="0">C4+C102+C142+C182</f>
        <v>1525584.3199999998</v>
      </c>
      <c r="D3" s="68">
        <f t="shared" si="0"/>
        <v>1492629.6099999999</v>
      </c>
      <c r="E3" s="69">
        <f t="shared" si="0"/>
        <v>-32954.709999999992</v>
      </c>
      <c r="F3" s="68">
        <f t="shared" si="0"/>
        <v>1213371.21</v>
      </c>
      <c r="G3" s="68">
        <f t="shared" si="0"/>
        <v>1178240.5</v>
      </c>
      <c r="H3" s="69">
        <f t="shared" si="0"/>
        <v>-35130.709999999992</v>
      </c>
    </row>
    <row r="4" spans="1:10" ht="16.2" thickBot="1" x14ac:dyDescent="0.35">
      <c r="A4" s="67">
        <v>1</v>
      </c>
      <c r="B4" s="70" t="s">
        <v>1095</v>
      </c>
      <c r="C4" s="71">
        <f t="shared" ref="C4:H4" si="1">C5+C14+C23+C26+C29+C39+C51+C57+C65+C71+C76+C84+C88+C97</f>
        <v>87309.459999999992</v>
      </c>
      <c r="D4" s="68">
        <f t="shared" si="1"/>
        <v>25424.600000000002</v>
      </c>
      <c r="E4" s="69">
        <f t="shared" si="1"/>
        <v>-61884.859999999993</v>
      </c>
      <c r="F4" s="71">
        <f t="shared" si="1"/>
        <v>142445</v>
      </c>
      <c r="G4" s="68">
        <f t="shared" si="1"/>
        <v>48200</v>
      </c>
      <c r="H4" s="69">
        <f t="shared" si="1"/>
        <v>-94245</v>
      </c>
      <c r="J4" s="93"/>
    </row>
    <row r="5" spans="1:10" x14ac:dyDescent="0.3">
      <c r="A5" s="72">
        <v>101</v>
      </c>
      <c r="B5" s="72" t="s">
        <v>6</v>
      </c>
      <c r="C5" s="73">
        <f t="shared" ref="C5:H5" si="2">SUM(C6:C13)</f>
        <v>4384.3999999999996</v>
      </c>
      <c r="D5" s="73">
        <f t="shared" si="2"/>
        <v>92.29</v>
      </c>
      <c r="E5" s="73">
        <f t="shared" si="2"/>
        <v>-4292.1099999999997</v>
      </c>
      <c r="F5" s="73">
        <f t="shared" si="2"/>
        <v>5350</v>
      </c>
      <c r="G5" s="73">
        <f t="shared" si="2"/>
        <v>750</v>
      </c>
      <c r="H5" s="73">
        <f t="shared" si="2"/>
        <v>-4600</v>
      </c>
    </row>
    <row r="6" spans="1:10" x14ac:dyDescent="0.3">
      <c r="A6" s="74">
        <v>101011</v>
      </c>
      <c r="B6" s="74" t="s">
        <v>1096</v>
      </c>
      <c r="C6" s="75">
        <v>1006.79</v>
      </c>
      <c r="D6" s="75">
        <v>0</v>
      </c>
      <c r="E6" s="75">
        <f>D6-C6</f>
        <v>-1006.79</v>
      </c>
      <c r="F6" s="75">
        <v>900</v>
      </c>
      <c r="G6" s="75">
        <v>0</v>
      </c>
      <c r="H6" s="75">
        <f>G6-F6</f>
        <v>-900</v>
      </c>
    </row>
    <row r="7" spans="1:10" x14ac:dyDescent="0.3">
      <c r="A7" s="74">
        <v>101012</v>
      </c>
      <c r="B7" s="74" t="s">
        <v>1097</v>
      </c>
      <c r="C7" s="75">
        <v>1218.98</v>
      </c>
      <c r="D7" s="75">
        <v>92.29</v>
      </c>
      <c r="E7" s="75">
        <f t="shared" ref="E7:E13" si="3">D7-C7</f>
        <v>-1126.69</v>
      </c>
      <c r="F7" s="75">
        <v>1350</v>
      </c>
      <c r="G7" s="75">
        <v>0</v>
      </c>
      <c r="H7" s="75">
        <f t="shared" ref="H7:H72" si="4">G7-F7</f>
        <v>-1350</v>
      </c>
    </row>
    <row r="8" spans="1:10" x14ac:dyDescent="0.3">
      <c r="A8" s="74">
        <v>101021</v>
      </c>
      <c r="B8" s="74" t="s">
        <v>1098</v>
      </c>
      <c r="C8" s="75">
        <v>998.25</v>
      </c>
      <c r="D8" s="75">
        <v>0</v>
      </c>
      <c r="E8" s="75">
        <f t="shared" si="3"/>
        <v>-998.25</v>
      </c>
      <c r="F8" s="75">
        <v>1000</v>
      </c>
      <c r="G8" s="75">
        <v>0</v>
      </c>
      <c r="H8" s="75">
        <f t="shared" si="4"/>
        <v>-1000</v>
      </c>
    </row>
    <row r="9" spans="1:10" x14ac:dyDescent="0.3">
      <c r="A9" s="74">
        <v>101022</v>
      </c>
      <c r="B9" s="74" t="s">
        <v>1099</v>
      </c>
      <c r="C9" s="75">
        <v>660</v>
      </c>
      <c r="D9" s="75">
        <v>0</v>
      </c>
      <c r="E9" s="75">
        <f t="shared" si="3"/>
        <v>-660</v>
      </c>
      <c r="F9" s="75">
        <v>500</v>
      </c>
      <c r="G9" s="75">
        <v>0</v>
      </c>
      <c r="H9" s="75">
        <f t="shared" si="4"/>
        <v>-500</v>
      </c>
    </row>
    <row r="10" spans="1:10" x14ac:dyDescent="0.3">
      <c r="A10" s="74">
        <v>101041</v>
      </c>
      <c r="B10" s="74" t="s">
        <v>1100</v>
      </c>
      <c r="C10" s="75">
        <v>500.38</v>
      </c>
      <c r="D10" s="75">
        <v>0</v>
      </c>
      <c r="E10" s="75">
        <f t="shared" si="3"/>
        <v>-500.38</v>
      </c>
      <c r="F10" s="75">
        <v>500</v>
      </c>
      <c r="G10" s="75">
        <v>0</v>
      </c>
      <c r="H10" s="75">
        <f t="shared" si="4"/>
        <v>-500</v>
      </c>
    </row>
    <row r="11" spans="1:10" x14ac:dyDescent="0.3">
      <c r="A11" s="74">
        <v>101042</v>
      </c>
      <c r="B11" s="74" t="s">
        <v>1101</v>
      </c>
      <c r="C11" s="75">
        <v>0</v>
      </c>
      <c r="D11" s="75">
        <v>0</v>
      </c>
      <c r="E11" s="75">
        <f t="shared" si="3"/>
        <v>0</v>
      </c>
      <c r="F11" s="75">
        <v>50</v>
      </c>
      <c r="G11" s="75">
        <v>0</v>
      </c>
      <c r="H11" s="75">
        <f t="shared" si="4"/>
        <v>-50</v>
      </c>
    </row>
    <row r="12" spans="1:10" x14ac:dyDescent="0.3">
      <c r="A12" s="74">
        <v>101043</v>
      </c>
      <c r="B12" s="74" t="s">
        <v>1102</v>
      </c>
      <c r="C12" s="75">
        <v>0</v>
      </c>
      <c r="D12" s="75">
        <v>0</v>
      </c>
      <c r="E12" s="75">
        <f t="shared" si="3"/>
        <v>0</v>
      </c>
      <c r="F12" s="75">
        <v>50</v>
      </c>
      <c r="G12" s="75">
        <v>0</v>
      </c>
      <c r="H12" s="75">
        <f t="shared" si="4"/>
        <v>-50</v>
      </c>
    </row>
    <row r="13" spans="1:10" x14ac:dyDescent="0.3">
      <c r="A13" s="74">
        <v>101051</v>
      </c>
      <c r="B13" s="74" t="s">
        <v>1103</v>
      </c>
      <c r="C13" s="75">
        <v>0</v>
      </c>
      <c r="D13" s="75">
        <v>0</v>
      </c>
      <c r="E13" s="75">
        <f t="shared" si="3"/>
        <v>0</v>
      </c>
      <c r="F13" s="75">
        <v>1000</v>
      </c>
      <c r="G13" s="75">
        <v>750</v>
      </c>
      <c r="H13" s="75">
        <f t="shared" si="4"/>
        <v>-250</v>
      </c>
    </row>
    <row r="14" spans="1:10" x14ac:dyDescent="0.3">
      <c r="A14" s="72">
        <v>102</v>
      </c>
      <c r="B14" s="72" t="s">
        <v>169</v>
      </c>
      <c r="C14" s="73">
        <f t="shared" ref="C14:H14" si="5">SUM(C15:C22)</f>
        <v>30969.64</v>
      </c>
      <c r="D14" s="73">
        <f t="shared" si="5"/>
        <v>12521.300000000001</v>
      </c>
      <c r="E14" s="73">
        <f t="shared" si="5"/>
        <v>-18448.34</v>
      </c>
      <c r="F14" s="73">
        <f t="shared" si="5"/>
        <v>50100</v>
      </c>
      <c r="G14" s="73">
        <f t="shared" si="5"/>
        <v>25500</v>
      </c>
      <c r="H14" s="73">
        <f t="shared" si="5"/>
        <v>-24600</v>
      </c>
    </row>
    <row r="15" spans="1:10" x14ac:dyDescent="0.3">
      <c r="A15" s="74">
        <v>102011</v>
      </c>
      <c r="B15" s="74" t="s">
        <v>1104</v>
      </c>
      <c r="C15" s="76">
        <v>956.42</v>
      </c>
      <c r="D15" s="76">
        <v>43.1</v>
      </c>
      <c r="E15" s="75">
        <f t="shared" ref="E15:E22" si="6">D15-C15</f>
        <v>-913.31999999999994</v>
      </c>
      <c r="F15" s="76">
        <v>3000</v>
      </c>
      <c r="G15" s="76">
        <v>0</v>
      </c>
      <c r="H15" s="75">
        <f t="shared" si="4"/>
        <v>-3000</v>
      </c>
    </row>
    <row r="16" spans="1:10" x14ac:dyDescent="0.3">
      <c r="A16" s="74">
        <v>102012</v>
      </c>
      <c r="B16" s="74" t="s">
        <v>1105</v>
      </c>
      <c r="C16" s="76">
        <v>0</v>
      </c>
      <c r="D16" s="76">
        <v>0</v>
      </c>
      <c r="E16" s="75">
        <f t="shared" si="6"/>
        <v>0</v>
      </c>
      <c r="F16" s="76">
        <v>100</v>
      </c>
      <c r="G16" s="76">
        <v>0</v>
      </c>
      <c r="H16" s="75">
        <f t="shared" si="4"/>
        <v>-100</v>
      </c>
    </row>
    <row r="17" spans="1:8" x14ac:dyDescent="0.3">
      <c r="A17" s="74">
        <v>102013</v>
      </c>
      <c r="B17" s="74" t="s">
        <v>1264</v>
      </c>
      <c r="C17" s="76">
        <v>1393.54</v>
      </c>
      <c r="D17" s="76">
        <v>0</v>
      </c>
      <c r="E17" s="75">
        <f t="shared" si="6"/>
        <v>-1393.54</v>
      </c>
      <c r="F17" s="76">
        <v>1500</v>
      </c>
      <c r="G17" s="76">
        <v>0</v>
      </c>
      <c r="H17" s="75">
        <f t="shared" si="4"/>
        <v>-1500</v>
      </c>
    </row>
    <row r="18" spans="1:8" x14ac:dyDescent="0.3">
      <c r="A18" s="74">
        <v>102021</v>
      </c>
      <c r="B18" s="74" t="s">
        <v>1106</v>
      </c>
      <c r="C18" s="75">
        <f>25989.45-544.2-295.2</f>
        <v>25150.05</v>
      </c>
      <c r="D18" s="75">
        <f>8840+628.2</f>
        <v>9468.2000000000007</v>
      </c>
      <c r="E18" s="75">
        <f t="shared" si="6"/>
        <v>-15681.849999999999</v>
      </c>
      <c r="F18" s="75">
        <v>32500</v>
      </c>
      <c r="G18" s="75">
        <v>12500</v>
      </c>
      <c r="H18" s="75">
        <f t="shared" si="4"/>
        <v>-20000</v>
      </c>
    </row>
    <row r="19" spans="1:8" x14ac:dyDescent="0.3">
      <c r="A19" s="74">
        <v>102031</v>
      </c>
      <c r="B19" s="74" t="s">
        <v>1107</v>
      </c>
      <c r="C19" s="75">
        <v>0</v>
      </c>
      <c r="D19" s="75">
        <v>0</v>
      </c>
      <c r="E19" s="75">
        <f t="shared" si="6"/>
        <v>0</v>
      </c>
      <c r="F19" s="75">
        <v>4000</v>
      </c>
      <c r="G19" s="75">
        <v>4000</v>
      </c>
      <c r="H19" s="75">
        <f t="shared" si="4"/>
        <v>0</v>
      </c>
    </row>
    <row r="20" spans="1:8" x14ac:dyDescent="0.3">
      <c r="A20" s="74">
        <v>102032</v>
      </c>
      <c r="B20" s="74" t="s">
        <v>1108</v>
      </c>
      <c r="C20" s="75">
        <v>0</v>
      </c>
      <c r="D20" s="75">
        <v>0</v>
      </c>
      <c r="E20" s="75">
        <f t="shared" si="6"/>
        <v>0</v>
      </c>
      <c r="F20" s="75">
        <v>4500</v>
      </c>
      <c r="G20" s="75">
        <v>4500</v>
      </c>
      <c r="H20" s="75">
        <f t="shared" si="4"/>
        <v>0</v>
      </c>
    </row>
    <row r="21" spans="1:8" x14ac:dyDescent="0.3">
      <c r="A21" s="74">
        <v>102033</v>
      </c>
      <c r="B21" s="74" t="s">
        <v>1109</v>
      </c>
      <c r="C21" s="75">
        <v>2684.63</v>
      </c>
      <c r="D21" s="75">
        <v>2210</v>
      </c>
      <c r="E21" s="75">
        <f t="shared" si="6"/>
        <v>-474.63000000000011</v>
      </c>
      <c r="F21" s="75">
        <v>4500</v>
      </c>
      <c r="G21" s="75">
        <v>4500</v>
      </c>
      <c r="H21" s="75">
        <f t="shared" si="4"/>
        <v>0</v>
      </c>
    </row>
    <row r="22" spans="1:8" x14ac:dyDescent="0.3">
      <c r="A22" s="88">
        <v>102034</v>
      </c>
      <c r="B22" s="88" t="s">
        <v>1276</v>
      </c>
      <c r="C22" s="89">
        <v>785</v>
      </c>
      <c r="D22" s="89">
        <v>800</v>
      </c>
      <c r="E22" s="89">
        <f t="shared" si="6"/>
        <v>15</v>
      </c>
      <c r="F22" s="89">
        <v>0</v>
      </c>
      <c r="G22" s="89">
        <v>0</v>
      </c>
      <c r="H22" s="89">
        <f t="shared" si="4"/>
        <v>0</v>
      </c>
    </row>
    <row r="23" spans="1:8" x14ac:dyDescent="0.3">
      <c r="A23" s="72">
        <v>103</v>
      </c>
      <c r="B23" s="72" t="s">
        <v>1110</v>
      </c>
      <c r="C23" s="73">
        <f t="shared" ref="C23:H23" si="7">SUM(C24:C25)</f>
        <v>0</v>
      </c>
      <c r="D23" s="73">
        <f t="shared" si="7"/>
        <v>0</v>
      </c>
      <c r="E23" s="73">
        <f t="shared" si="7"/>
        <v>0</v>
      </c>
      <c r="F23" s="73">
        <f t="shared" si="7"/>
        <v>200</v>
      </c>
      <c r="G23" s="73">
        <f t="shared" si="7"/>
        <v>0</v>
      </c>
      <c r="H23" s="73">
        <f t="shared" si="7"/>
        <v>-200</v>
      </c>
    </row>
    <row r="24" spans="1:8" x14ac:dyDescent="0.3">
      <c r="A24" s="74">
        <v>103011</v>
      </c>
      <c r="B24" s="74" t="s">
        <v>1111</v>
      </c>
      <c r="C24" s="75">
        <v>0</v>
      </c>
      <c r="D24" s="75">
        <v>0</v>
      </c>
      <c r="E24" s="75">
        <f>D24-C24</f>
        <v>0</v>
      </c>
      <c r="F24" s="75">
        <v>100</v>
      </c>
      <c r="G24" s="75">
        <v>0</v>
      </c>
      <c r="H24" s="75">
        <f t="shared" si="4"/>
        <v>-100</v>
      </c>
    </row>
    <row r="25" spans="1:8" x14ac:dyDescent="0.3">
      <c r="A25" s="74">
        <v>103021</v>
      </c>
      <c r="B25" s="74" t="s">
        <v>1112</v>
      </c>
      <c r="C25" s="75">
        <v>0</v>
      </c>
      <c r="D25" s="75">
        <v>0</v>
      </c>
      <c r="E25" s="75">
        <f>D25-C25</f>
        <v>0</v>
      </c>
      <c r="F25" s="75">
        <v>100</v>
      </c>
      <c r="G25" s="75">
        <v>0</v>
      </c>
      <c r="H25" s="75">
        <f t="shared" si="4"/>
        <v>-100</v>
      </c>
    </row>
    <row r="26" spans="1:8" x14ac:dyDescent="0.3">
      <c r="A26" s="72">
        <v>104</v>
      </c>
      <c r="B26" s="72" t="s">
        <v>8</v>
      </c>
      <c r="C26" s="73">
        <f t="shared" ref="C26:H26" si="8">SUM(C27:C28)</f>
        <v>7444.9800000000005</v>
      </c>
      <c r="D26" s="73">
        <f t="shared" si="8"/>
        <v>4977.83</v>
      </c>
      <c r="E26" s="73">
        <f t="shared" si="8"/>
        <v>-2467.1500000000005</v>
      </c>
      <c r="F26" s="73">
        <f t="shared" si="8"/>
        <v>6650</v>
      </c>
      <c r="G26" s="73">
        <f t="shared" si="8"/>
        <v>5900</v>
      </c>
      <c r="H26" s="73">
        <f t="shared" si="8"/>
        <v>-750</v>
      </c>
    </row>
    <row r="27" spans="1:8" x14ac:dyDescent="0.3">
      <c r="A27" s="74">
        <v>104011</v>
      </c>
      <c r="B27" s="74" t="s">
        <v>1113</v>
      </c>
      <c r="C27" s="75">
        <v>5814.76</v>
      </c>
      <c r="D27" s="75">
        <v>4447.83</v>
      </c>
      <c r="E27" s="75">
        <f>D27-C27</f>
        <v>-1366.9300000000003</v>
      </c>
      <c r="F27" s="75">
        <v>4725</v>
      </c>
      <c r="G27" s="75">
        <v>4750</v>
      </c>
      <c r="H27" s="75">
        <f t="shared" si="4"/>
        <v>25</v>
      </c>
    </row>
    <row r="28" spans="1:8" x14ac:dyDescent="0.3">
      <c r="A28" s="74">
        <v>104021</v>
      </c>
      <c r="B28" s="74" t="s">
        <v>1114</v>
      </c>
      <c r="C28" s="75">
        <v>1630.22</v>
      </c>
      <c r="D28" s="75">
        <v>530</v>
      </c>
      <c r="E28" s="75">
        <f>D28-C28</f>
        <v>-1100.22</v>
      </c>
      <c r="F28" s="75">
        <v>1925</v>
      </c>
      <c r="G28" s="75">
        <v>1150</v>
      </c>
      <c r="H28" s="75">
        <f t="shared" si="4"/>
        <v>-775</v>
      </c>
    </row>
    <row r="29" spans="1:8" x14ac:dyDescent="0.3">
      <c r="A29" s="72">
        <v>105</v>
      </c>
      <c r="B29" s="72" t="s">
        <v>1115</v>
      </c>
      <c r="C29" s="73">
        <f t="shared" ref="C29:H29" si="9">SUM(C30:C38)</f>
        <v>4200.75</v>
      </c>
      <c r="D29" s="73">
        <f t="shared" si="9"/>
        <v>10</v>
      </c>
      <c r="E29" s="73">
        <f t="shared" si="9"/>
        <v>-4190.75</v>
      </c>
      <c r="F29" s="73">
        <f t="shared" si="9"/>
        <v>17395</v>
      </c>
      <c r="G29" s="73">
        <f t="shared" si="9"/>
        <v>900</v>
      </c>
      <c r="H29" s="73">
        <f t="shared" si="9"/>
        <v>-16495</v>
      </c>
    </row>
    <row r="30" spans="1:8" x14ac:dyDescent="0.3">
      <c r="A30" s="74">
        <v>105011</v>
      </c>
      <c r="B30" s="74" t="s">
        <v>1116</v>
      </c>
      <c r="C30" s="75">
        <v>0</v>
      </c>
      <c r="D30" s="75">
        <v>0</v>
      </c>
      <c r="E30" s="75">
        <f t="shared" ref="E30:E38" si="10">D30-C30</f>
        <v>0</v>
      </c>
      <c r="F30" s="75">
        <v>6170</v>
      </c>
      <c r="G30" s="75">
        <v>900</v>
      </c>
      <c r="H30" s="75">
        <f t="shared" si="4"/>
        <v>-5270</v>
      </c>
    </row>
    <row r="31" spans="1:8" x14ac:dyDescent="0.3">
      <c r="A31" s="74">
        <v>105012</v>
      </c>
      <c r="B31" s="74" t="s">
        <v>1117</v>
      </c>
      <c r="C31" s="75">
        <v>249.88</v>
      </c>
      <c r="D31" s="75">
        <v>0</v>
      </c>
      <c r="E31" s="75">
        <f t="shared" si="10"/>
        <v>-249.88</v>
      </c>
      <c r="F31" s="75">
        <v>2850</v>
      </c>
      <c r="G31" s="75">
        <v>0</v>
      </c>
      <c r="H31" s="75">
        <f t="shared" si="4"/>
        <v>-2850</v>
      </c>
    </row>
    <row r="32" spans="1:8" x14ac:dyDescent="0.3">
      <c r="A32" s="74">
        <v>105013</v>
      </c>
      <c r="B32" s="74" t="s">
        <v>75</v>
      </c>
      <c r="C32" s="75">
        <v>0</v>
      </c>
      <c r="D32" s="75">
        <v>0</v>
      </c>
      <c r="E32" s="75">
        <f t="shared" si="10"/>
        <v>0</v>
      </c>
      <c r="F32" s="75">
        <v>2700</v>
      </c>
      <c r="G32" s="75">
        <v>0</v>
      </c>
      <c r="H32" s="75">
        <f t="shared" si="4"/>
        <v>-2700</v>
      </c>
    </row>
    <row r="33" spans="1:8" x14ac:dyDescent="0.3">
      <c r="A33" s="74">
        <v>105014</v>
      </c>
      <c r="B33" s="74" t="s">
        <v>1118</v>
      </c>
      <c r="C33" s="75">
        <v>3908.87</v>
      </c>
      <c r="D33" s="75">
        <v>10</v>
      </c>
      <c r="E33" s="75">
        <f t="shared" si="10"/>
        <v>-3898.87</v>
      </c>
      <c r="F33" s="75">
        <v>5475</v>
      </c>
      <c r="G33" s="75">
        <v>0</v>
      </c>
      <c r="H33" s="75">
        <f t="shared" si="4"/>
        <v>-5475</v>
      </c>
    </row>
    <row r="34" spans="1:8" x14ac:dyDescent="0.3">
      <c r="A34" s="74">
        <v>105021</v>
      </c>
      <c r="B34" s="74" t="s">
        <v>1119</v>
      </c>
      <c r="C34" s="75">
        <v>10.5</v>
      </c>
      <c r="D34" s="75">
        <v>0</v>
      </c>
      <c r="E34" s="75">
        <f t="shared" si="10"/>
        <v>-10.5</v>
      </c>
      <c r="F34" s="75">
        <v>25</v>
      </c>
      <c r="G34" s="75">
        <v>0</v>
      </c>
      <c r="H34" s="75">
        <f t="shared" si="4"/>
        <v>-25</v>
      </c>
    </row>
    <row r="35" spans="1:8" x14ac:dyDescent="0.3">
      <c r="A35" s="74">
        <v>105022</v>
      </c>
      <c r="B35" s="74" t="s">
        <v>1120</v>
      </c>
      <c r="C35" s="75">
        <v>10.5</v>
      </c>
      <c r="D35" s="75">
        <v>0</v>
      </c>
      <c r="E35" s="75">
        <f t="shared" si="10"/>
        <v>-10.5</v>
      </c>
      <c r="F35" s="75">
        <v>25</v>
      </c>
      <c r="G35" s="75">
        <v>0</v>
      </c>
      <c r="H35" s="75">
        <f t="shared" si="4"/>
        <v>-25</v>
      </c>
    </row>
    <row r="36" spans="1:8" x14ac:dyDescent="0.3">
      <c r="A36" s="74">
        <v>105023</v>
      </c>
      <c r="B36" s="74" t="s">
        <v>1121</v>
      </c>
      <c r="C36" s="75">
        <v>10.5</v>
      </c>
      <c r="D36" s="75">
        <v>0</v>
      </c>
      <c r="E36" s="75">
        <f t="shared" si="10"/>
        <v>-10.5</v>
      </c>
      <c r="F36" s="75">
        <v>25</v>
      </c>
      <c r="G36" s="75">
        <v>0</v>
      </c>
      <c r="H36" s="75">
        <f t="shared" si="4"/>
        <v>-25</v>
      </c>
    </row>
    <row r="37" spans="1:8" x14ac:dyDescent="0.3">
      <c r="A37" s="74">
        <v>105024</v>
      </c>
      <c r="B37" s="74" t="s">
        <v>1122</v>
      </c>
      <c r="C37" s="75">
        <v>10.5</v>
      </c>
      <c r="D37" s="75">
        <v>0</v>
      </c>
      <c r="E37" s="75">
        <f t="shared" si="10"/>
        <v>-10.5</v>
      </c>
      <c r="F37" s="75">
        <v>25</v>
      </c>
      <c r="G37" s="75">
        <v>0</v>
      </c>
      <c r="H37" s="75">
        <f t="shared" si="4"/>
        <v>-25</v>
      </c>
    </row>
    <row r="38" spans="1:8" x14ac:dyDescent="0.3">
      <c r="A38" s="74">
        <v>105031</v>
      </c>
      <c r="B38" s="74" t="s">
        <v>1123</v>
      </c>
      <c r="C38" s="75">
        <v>0</v>
      </c>
      <c r="D38" s="75">
        <v>0</v>
      </c>
      <c r="E38" s="75">
        <f t="shared" si="10"/>
        <v>0</v>
      </c>
      <c r="F38" s="75">
        <v>100</v>
      </c>
      <c r="G38" s="75">
        <v>0</v>
      </c>
      <c r="H38" s="75">
        <f t="shared" si="4"/>
        <v>-100</v>
      </c>
    </row>
    <row r="39" spans="1:8" x14ac:dyDescent="0.3">
      <c r="A39" s="72">
        <v>106</v>
      </c>
      <c r="B39" s="72" t="s">
        <v>170</v>
      </c>
      <c r="C39" s="73">
        <f t="shared" ref="C39:H39" si="11">SUM(C40:C50)</f>
        <v>1339.4</v>
      </c>
      <c r="D39" s="73">
        <f t="shared" si="11"/>
        <v>234</v>
      </c>
      <c r="E39" s="73">
        <f t="shared" si="11"/>
        <v>-1105.4000000000001</v>
      </c>
      <c r="F39" s="73">
        <f t="shared" si="11"/>
        <v>17450</v>
      </c>
      <c r="G39" s="73">
        <f t="shared" si="11"/>
        <v>11000</v>
      </c>
      <c r="H39" s="73">
        <f t="shared" si="11"/>
        <v>-6450</v>
      </c>
    </row>
    <row r="40" spans="1:8" x14ac:dyDescent="0.3">
      <c r="A40" s="74">
        <v>106011</v>
      </c>
      <c r="B40" s="74" t="s">
        <v>421</v>
      </c>
      <c r="C40" s="75">
        <v>971.8</v>
      </c>
      <c r="D40" s="75">
        <v>0</v>
      </c>
      <c r="E40" s="75">
        <f t="shared" ref="E40:E50" si="12">D40-C40</f>
        <v>-971.8</v>
      </c>
      <c r="F40" s="75">
        <v>3100</v>
      </c>
      <c r="G40" s="75">
        <v>0</v>
      </c>
      <c r="H40" s="75">
        <f t="shared" si="4"/>
        <v>-3100</v>
      </c>
    </row>
    <row r="41" spans="1:8" x14ac:dyDescent="0.3">
      <c r="A41" s="74">
        <v>106012</v>
      </c>
      <c r="B41" s="74" t="s">
        <v>420</v>
      </c>
      <c r="C41" s="75">
        <v>367.6</v>
      </c>
      <c r="D41" s="75">
        <v>234</v>
      </c>
      <c r="E41" s="75">
        <f t="shared" si="12"/>
        <v>-133.60000000000002</v>
      </c>
      <c r="F41" s="75">
        <v>1500</v>
      </c>
      <c r="G41" s="75">
        <v>600</v>
      </c>
      <c r="H41" s="75">
        <f t="shared" si="4"/>
        <v>-900</v>
      </c>
    </row>
    <row r="42" spans="1:8" x14ac:dyDescent="0.3">
      <c r="A42" s="74">
        <v>106021</v>
      </c>
      <c r="B42" s="74" t="s">
        <v>1124</v>
      </c>
      <c r="C42" s="75">
        <v>0</v>
      </c>
      <c r="D42" s="75">
        <v>0</v>
      </c>
      <c r="E42" s="75">
        <f t="shared" si="12"/>
        <v>0</v>
      </c>
      <c r="F42" s="75">
        <v>10200</v>
      </c>
      <c r="G42" s="75">
        <v>10400</v>
      </c>
      <c r="H42" s="75">
        <f t="shared" si="4"/>
        <v>200</v>
      </c>
    </row>
    <row r="43" spans="1:8" x14ac:dyDescent="0.3">
      <c r="A43" s="74">
        <v>106022</v>
      </c>
      <c r="B43" s="74" t="s">
        <v>1125</v>
      </c>
      <c r="C43" s="75">
        <v>0</v>
      </c>
      <c r="D43" s="75">
        <v>0</v>
      </c>
      <c r="E43" s="75">
        <f t="shared" si="12"/>
        <v>0</v>
      </c>
      <c r="F43" s="75">
        <v>1275</v>
      </c>
      <c r="G43" s="75">
        <v>0</v>
      </c>
      <c r="H43" s="75">
        <f t="shared" si="4"/>
        <v>-1275</v>
      </c>
    </row>
    <row r="44" spans="1:8" x14ac:dyDescent="0.3">
      <c r="A44" s="74">
        <v>106023</v>
      </c>
      <c r="B44" s="74" t="s">
        <v>1126</v>
      </c>
      <c r="C44" s="75">
        <v>0</v>
      </c>
      <c r="D44" s="75">
        <v>0</v>
      </c>
      <c r="E44" s="75">
        <f t="shared" si="12"/>
        <v>0</v>
      </c>
      <c r="F44" s="75">
        <v>275</v>
      </c>
      <c r="G44" s="75">
        <v>0</v>
      </c>
      <c r="H44" s="75">
        <f t="shared" si="4"/>
        <v>-275</v>
      </c>
    </row>
    <row r="45" spans="1:8" x14ac:dyDescent="0.3">
      <c r="A45" s="74">
        <v>106031</v>
      </c>
      <c r="B45" s="74" t="s">
        <v>1127</v>
      </c>
      <c r="C45" s="75">
        <v>0</v>
      </c>
      <c r="D45" s="75">
        <v>0</v>
      </c>
      <c r="E45" s="75">
        <f t="shared" si="12"/>
        <v>0</v>
      </c>
      <c r="F45" s="75">
        <v>150</v>
      </c>
      <c r="G45" s="75">
        <v>0</v>
      </c>
      <c r="H45" s="75">
        <f t="shared" si="4"/>
        <v>-150</v>
      </c>
    </row>
    <row r="46" spans="1:8" x14ac:dyDescent="0.3">
      <c r="A46" s="74">
        <v>106032</v>
      </c>
      <c r="B46" s="74" t="s">
        <v>1216</v>
      </c>
      <c r="C46" s="75">
        <v>0</v>
      </c>
      <c r="D46" s="75">
        <v>0</v>
      </c>
      <c r="E46" s="75">
        <f t="shared" si="12"/>
        <v>0</v>
      </c>
      <c r="F46" s="75">
        <v>250</v>
      </c>
      <c r="G46" s="75">
        <v>0</v>
      </c>
      <c r="H46" s="75">
        <f t="shared" si="4"/>
        <v>-250</v>
      </c>
    </row>
    <row r="47" spans="1:8" x14ac:dyDescent="0.3">
      <c r="A47" s="74">
        <v>106033</v>
      </c>
      <c r="B47" s="74" t="s">
        <v>1128</v>
      </c>
      <c r="C47" s="75">
        <v>0</v>
      </c>
      <c r="D47" s="75">
        <v>0</v>
      </c>
      <c r="E47" s="75">
        <f t="shared" si="12"/>
        <v>0</v>
      </c>
      <c r="F47" s="75">
        <v>150</v>
      </c>
      <c r="G47" s="75">
        <v>0</v>
      </c>
      <c r="H47" s="75">
        <f t="shared" si="4"/>
        <v>-150</v>
      </c>
    </row>
    <row r="48" spans="1:8" x14ac:dyDescent="0.3">
      <c r="A48" s="74">
        <v>106034</v>
      </c>
      <c r="B48" s="74" t="s">
        <v>1217</v>
      </c>
      <c r="C48" s="75">
        <v>0</v>
      </c>
      <c r="D48" s="75">
        <v>0</v>
      </c>
      <c r="E48" s="75">
        <f t="shared" si="12"/>
        <v>0</v>
      </c>
      <c r="F48" s="75">
        <v>150</v>
      </c>
      <c r="G48" s="75">
        <v>0</v>
      </c>
      <c r="H48" s="75">
        <f t="shared" si="4"/>
        <v>-150</v>
      </c>
    </row>
    <row r="49" spans="1:8" x14ac:dyDescent="0.3">
      <c r="A49" s="74">
        <v>106035</v>
      </c>
      <c r="B49" s="74" t="s">
        <v>1129</v>
      </c>
      <c r="C49" s="75">
        <v>0</v>
      </c>
      <c r="D49" s="75">
        <v>0</v>
      </c>
      <c r="E49" s="75">
        <f t="shared" si="12"/>
        <v>0</v>
      </c>
      <c r="F49" s="75">
        <v>150</v>
      </c>
      <c r="G49" s="75">
        <v>0</v>
      </c>
      <c r="H49" s="75">
        <f t="shared" si="4"/>
        <v>-150</v>
      </c>
    </row>
    <row r="50" spans="1:8" x14ac:dyDescent="0.3">
      <c r="A50" s="74">
        <v>106041</v>
      </c>
      <c r="B50" s="74" t="s">
        <v>1130</v>
      </c>
      <c r="C50" s="75">
        <v>0</v>
      </c>
      <c r="D50" s="75">
        <v>0</v>
      </c>
      <c r="E50" s="75">
        <f t="shared" si="12"/>
        <v>0</v>
      </c>
      <c r="F50" s="75">
        <v>250</v>
      </c>
      <c r="G50" s="75">
        <v>0</v>
      </c>
      <c r="H50" s="75">
        <f t="shared" si="4"/>
        <v>-250</v>
      </c>
    </row>
    <row r="51" spans="1:8" x14ac:dyDescent="0.3">
      <c r="A51" s="72">
        <v>107</v>
      </c>
      <c r="B51" s="72" t="s">
        <v>19</v>
      </c>
      <c r="C51" s="73">
        <f t="shared" ref="C51:H51" si="13">SUM(C52:C56)</f>
        <v>332.8</v>
      </c>
      <c r="D51" s="73">
        <f t="shared" si="13"/>
        <v>0</v>
      </c>
      <c r="E51" s="73">
        <f t="shared" si="13"/>
        <v>-332.8</v>
      </c>
      <c r="F51" s="73">
        <f t="shared" si="13"/>
        <v>1050</v>
      </c>
      <c r="G51" s="73">
        <f t="shared" si="13"/>
        <v>0</v>
      </c>
      <c r="H51" s="73">
        <f t="shared" si="13"/>
        <v>-1050</v>
      </c>
    </row>
    <row r="52" spans="1:8" x14ac:dyDescent="0.3">
      <c r="A52" s="74">
        <v>107011</v>
      </c>
      <c r="B52" s="74" t="s">
        <v>1131</v>
      </c>
      <c r="C52" s="75">
        <v>73.8</v>
      </c>
      <c r="D52" s="75">
        <v>0</v>
      </c>
      <c r="E52" s="75">
        <f>D52-C52</f>
        <v>-73.8</v>
      </c>
      <c r="F52" s="75">
        <v>150</v>
      </c>
      <c r="G52" s="75">
        <v>0</v>
      </c>
      <c r="H52" s="75">
        <f t="shared" si="4"/>
        <v>-150</v>
      </c>
    </row>
    <row r="53" spans="1:8" x14ac:dyDescent="0.3">
      <c r="A53" s="74">
        <v>107012</v>
      </c>
      <c r="B53" s="74" t="s">
        <v>1132</v>
      </c>
      <c r="C53" s="75">
        <v>73.8</v>
      </c>
      <c r="D53" s="75">
        <v>0</v>
      </c>
      <c r="E53" s="75">
        <f>D53-C53</f>
        <v>-73.8</v>
      </c>
      <c r="F53" s="75">
        <v>150</v>
      </c>
      <c r="G53" s="75">
        <v>0</v>
      </c>
      <c r="H53" s="75">
        <f t="shared" si="4"/>
        <v>-150</v>
      </c>
    </row>
    <row r="54" spans="1:8" x14ac:dyDescent="0.3">
      <c r="A54" s="74">
        <v>107013</v>
      </c>
      <c r="B54" s="74" t="s">
        <v>1133</v>
      </c>
      <c r="C54" s="75">
        <v>102.2</v>
      </c>
      <c r="D54" s="75">
        <v>0</v>
      </c>
      <c r="E54" s="75">
        <f>D54-C54</f>
        <v>-102.2</v>
      </c>
      <c r="F54" s="75">
        <v>150</v>
      </c>
      <c r="G54" s="75">
        <v>0</v>
      </c>
      <c r="H54" s="75">
        <f t="shared" si="4"/>
        <v>-150</v>
      </c>
    </row>
    <row r="55" spans="1:8" x14ac:dyDescent="0.3">
      <c r="A55" s="74">
        <v>107014</v>
      </c>
      <c r="B55" s="74" t="s">
        <v>1134</v>
      </c>
      <c r="C55" s="75">
        <v>83</v>
      </c>
      <c r="D55" s="75">
        <v>0</v>
      </c>
      <c r="E55" s="75">
        <f>D55-C55</f>
        <v>-83</v>
      </c>
      <c r="F55" s="75">
        <v>300</v>
      </c>
      <c r="G55" s="75">
        <v>0</v>
      </c>
      <c r="H55" s="75">
        <f t="shared" si="4"/>
        <v>-300</v>
      </c>
    </row>
    <row r="56" spans="1:8" x14ac:dyDescent="0.3">
      <c r="A56" s="74">
        <v>107021</v>
      </c>
      <c r="B56" s="74" t="s">
        <v>1135</v>
      </c>
      <c r="C56" s="75">
        <v>0</v>
      </c>
      <c r="D56" s="75">
        <v>0</v>
      </c>
      <c r="E56" s="75">
        <f>D56-C56</f>
        <v>0</v>
      </c>
      <c r="F56" s="75">
        <v>300</v>
      </c>
      <c r="G56" s="75">
        <v>0</v>
      </c>
      <c r="H56" s="75">
        <f t="shared" si="4"/>
        <v>-300</v>
      </c>
    </row>
    <row r="57" spans="1:8" x14ac:dyDescent="0.3">
      <c r="A57" s="72">
        <v>108</v>
      </c>
      <c r="B57" s="72" t="s">
        <v>23</v>
      </c>
      <c r="C57" s="73">
        <f t="shared" ref="C57:H57" si="14">SUM(C58:C64)</f>
        <v>1517.6</v>
      </c>
      <c r="D57" s="73">
        <f t="shared" si="14"/>
        <v>1665.6</v>
      </c>
      <c r="E57" s="73">
        <f t="shared" si="14"/>
        <v>148</v>
      </c>
      <c r="F57" s="73">
        <f t="shared" si="14"/>
        <v>2200</v>
      </c>
      <c r="G57" s="73">
        <f t="shared" si="14"/>
        <v>1250</v>
      </c>
      <c r="H57" s="73">
        <f t="shared" si="14"/>
        <v>-950</v>
      </c>
    </row>
    <row r="58" spans="1:8" x14ac:dyDescent="0.3">
      <c r="A58" s="74">
        <v>108011</v>
      </c>
      <c r="B58" s="74" t="s">
        <v>1136</v>
      </c>
      <c r="C58" s="75">
        <v>298.60000000000002</v>
      </c>
      <c r="D58" s="75">
        <v>350.6</v>
      </c>
      <c r="E58" s="75">
        <f t="shared" ref="E58:E64" si="15">D58-C58</f>
        <v>52</v>
      </c>
      <c r="F58" s="75">
        <v>125</v>
      </c>
      <c r="G58" s="75">
        <v>0</v>
      </c>
      <c r="H58" s="75">
        <f t="shared" si="4"/>
        <v>-125</v>
      </c>
    </row>
    <row r="59" spans="1:8" x14ac:dyDescent="0.3">
      <c r="A59" s="74">
        <v>108012</v>
      </c>
      <c r="B59" s="74" t="s">
        <v>1137</v>
      </c>
      <c r="C59" s="75">
        <v>0</v>
      </c>
      <c r="D59" s="75">
        <v>0</v>
      </c>
      <c r="E59" s="75">
        <f t="shared" si="15"/>
        <v>0</v>
      </c>
      <c r="F59" s="75">
        <v>125</v>
      </c>
      <c r="G59" s="75">
        <v>0</v>
      </c>
      <c r="H59" s="75">
        <f t="shared" si="4"/>
        <v>-125</v>
      </c>
    </row>
    <row r="60" spans="1:8" x14ac:dyDescent="0.3">
      <c r="A60" s="74">
        <v>108013</v>
      </c>
      <c r="B60" s="74" t="s">
        <v>1138</v>
      </c>
      <c r="C60" s="75">
        <v>0</v>
      </c>
      <c r="D60" s="75">
        <v>0</v>
      </c>
      <c r="E60" s="75">
        <f t="shared" si="15"/>
        <v>0</v>
      </c>
      <c r="F60" s="75">
        <v>125</v>
      </c>
      <c r="G60" s="75">
        <v>0</v>
      </c>
      <c r="H60" s="75">
        <f t="shared" si="4"/>
        <v>-125</v>
      </c>
    </row>
    <row r="61" spans="1:8" x14ac:dyDescent="0.3">
      <c r="A61" s="74">
        <v>108014</v>
      </c>
      <c r="B61" s="74" t="s">
        <v>1139</v>
      </c>
      <c r="C61" s="75">
        <v>0</v>
      </c>
      <c r="D61" s="75">
        <v>0</v>
      </c>
      <c r="E61" s="75">
        <f t="shared" si="15"/>
        <v>0</v>
      </c>
      <c r="F61" s="75">
        <v>125</v>
      </c>
      <c r="G61" s="75">
        <v>0</v>
      </c>
      <c r="H61" s="75">
        <f t="shared" si="4"/>
        <v>-125</v>
      </c>
    </row>
    <row r="62" spans="1:8" x14ac:dyDescent="0.3">
      <c r="A62" s="74">
        <v>108021</v>
      </c>
      <c r="B62" s="74" t="s">
        <v>1140</v>
      </c>
      <c r="C62" s="75">
        <v>0</v>
      </c>
      <c r="D62" s="75">
        <v>0</v>
      </c>
      <c r="E62" s="75">
        <f t="shared" si="15"/>
        <v>0</v>
      </c>
      <c r="F62" s="75">
        <v>125</v>
      </c>
      <c r="G62" s="75">
        <v>0</v>
      </c>
      <c r="H62" s="75">
        <f t="shared" si="4"/>
        <v>-125</v>
      </c>
    </row>
    <row r="63" spans="1:8" x14ac:dyDescent="0.3">
      <c r="A63" s="74">
        <v>108031</v>
      </c>
      <c r="B63" s="74" t="s">
        <v>1141</v>
      </c>
      <c r="C63" s="75">
        <v>1219</v>
      </c>
      <c r="D63" s="75">
        <v>1315</v>
      </c>
      <c r="E63" s="75">
        <f t="shared" si="15"/>
        <v>96</v>
      </c>
      <c r="F63" s="75">
        <v>1500</v>
      </c>
      <c r="G63" s="75">
        <v>1250</v>
      </c>
      <c r="H63" s="75">
        <f t="shared" si="4"/>
        <v>-250</v>
      </c>
    </row>
    <row r="64" spans="1:8" x14ac:dyDescent="0.3">
      <c r="A64" s="74">
        <v>108033</v>
      </c>
      <c r="B64" s="74" t="s">
        <v>1142</v>
      </c>
      <c r="C64" s="75">
        <v>0</v>
      </c>
      <c r="D64" s="75">
        <v>0</v>
      </c>
      <c r="E64" s="75">
        <f t="shared" si="15"/>
        <v>0</v>
      </c>
      <c r="F64" s="75">
        <v>75</v>
      </c>
      <c r="G64" s="75">
        <v>0</v>
      </c>
      <c r="H64" s="75">
        <f t="shared" si="4"/>
        <v>-75</v>
      </c>
    </row>
    <row r="65" spans="1:8" x14ac:dyDescent="0.3">
      <c r="A65" s="72">
        <v>109</v>
      </c>
      <c r="B65" s="72" t="s">
        <v>21</v>
      </c>
      <c r="C65" s="73">
        <f t="shared" ref="C65:H65" si="16">SUM(C66:C70)</f>
        <v>23775.53</v>
      </c>
      <c r="D65" s="73">
        <f t="shared" si="16"/>
        <v>534.54999999999995</v>
      </c>
      <c r="E65" s="73">
        <f t="shared" si="16"/>
        <v>-23240.98</v>
      </c>
      <c r="F65" s="73">
        <f t="shared" si="16"/>
        <v>26100</v>
      </c>
      <c r="G65" s="73">
        <f t="shared" si="16"/>
        <v>0</v>
      </c>
      <c r="H65" s="73">
        <f t="shared" si="16"/>
        <v>-26100</v>
      </c>
    </row>
    <row r="66" spans="1:8" x14ac:dyDescent="0.3">
      <c r="A66" s="74">
        <v>109011</v>
      </c>
      <c r="B66" s="74" t="s">
        <v>1143</v>
      </c>
      <c r="C66" s="75">
        <v>300</v>
      </c>
      <c r="D66" s="75">
        <v>0</v>
      </c>
      <c r="E66" s="75">
        <f t="shared" ref="E66:E75" si="17">D66-C66</f>
        <v>-300</v>
      </c>
      <c r="F66" s="75">
        <v>500</v>
      </c>
      <c r="G66" s="75">
        <v>0</v>
      </c>
      <c r="H66" s="75">
        <f t="shared" si="4"/>
        <v>-500</v>
      </c>
    </row>
    <row r="67" spans="1:8" x14ac:dyDescent="0.3">
      <c r="A67" s="74">
        <v>109012</v>
      </c>
      <c r="B67" s="74" t="s">
        <v>1144</v>
      </c>
      <c r="C67" s="75">
        <v>23435.53</v>
      </c>
      <c r="D67" s="75">
        <v>534.54999999999995</v>
      </c>
      <c r="E67" s="75">
        <f t="shared" si="17"/>
        <v>-22900.98</v>
      </c>
      <c r="F67" s="75">
        <v>25000</v>
      </c>
      <c r="G67" s="75">
        <v>0</v>
      </c>
      <c r="H67" s="75">
        <f t="shared" si="4"/>
        <v>-25000</v>
      </c>
    </row>
    <row r="68" spans="1:8" x14ac:dyDescent="0.3">
      <c r="A68" s="74">
        <v>109021</v>
      </c>
      <c r="B68" s="74" t="s">
        <v>1145</v>
      </c>
      <c r="C68" s="75">
        <v>0</v>
      </c>
      <c r="D68" s="75">
        <v>0</v>
      </c>
      <c r="E68" s="75">
        <f t="shared" si="17"/>
        <v>0</v>
      </c>
      <c r="F68" s="75">
        <v>50</v>
      </c>
      <c r="G68" s="75">
        <v>0</v>
      </c>
      <c r="H68" s="75">
        <f t="shared" si="4"/>
        <v>-50</v>
      </c>
    </row>
    <row r="69" spans="1:8" x14ac:dyDescent="0.3">
      <c r="A69" s="74">
        <v>109022</v>
      </c>
      <c r="B69" s="74" t="s">
        <v>1146</v>
      </c>
      <c r="C69" s="75">
        <v>40</v>
      </c>
      <c r="D69" s="75">
        <v>0</v>
      </c>
      <c r="E69" s="75">
        <f t="shared" si="17"/>
        <v>-40</v>
      </c>
      <c r="F69" s="75">
        <v>500</v>
      </c>
      <c r="G69" s="75">
        <v>0</v>
      </c>
      <c r="H69" s="75">
        <f t="shared" si="4"/>
        <v>-500</v>
      </c>
    </row>
    <row r="70" spans="1:8" x14ac:dyDescent="0.3">
      <c r="A70" s="74">
        <v>109031</v>
      </c>
      <c r="B70" s="74" t="s">
        <v>1105</v>
      </c>
      <c r="C70" s="75">
        <v>0</v>
      </c>
      <c r="D70" s="75">
        <v>0</v>
      </c>
      <c r="E70" s="75">
        <f t="shared" si="17"/>
        <v>0</v>
      </c>
      <c r="F70" s="75">
        <v>50</v>
      </c>
      <c r="G70" s="75">
        <v>0</v>
      </c>
      <c r="H70" s="75">
        <f t="shared" si="4"/>
        <v>-50</v>
      </c>
    </row>
    <row r="71" spans="1:8" x14ac:dyDescent="0.3">
      <c r="A71" s="72">
        <v>110</v>
      </c>
      <c r="B71" s="72" t="s">
        <v>25</v>
      </c>
      <c r="C71" s="73">
        <f>SUM(C72:C75)</f>
        <v>1543.86</v>
      </c>
      <c r="D71" s="73">
        <f>SUM(D72:D75)</f>
        <v>0</v>
      </c>
      <c r="E71" s="73">
        <f t="shared" si="17"/>
        <v>-1543.86</v>
      </c>
      <c r="F71" s="73">
        <f>SUM(F72:F75)</f>
        <v>2400</v>
      </c>
      <c r="G71" s="73">
        <f>SUM(G72:G75)</f>
        <v>0</v>
      </c>
      <c r="H71" s="73">
        <f t="shared" si="4"/>
        <v>-2400</v>
      </c>
    </row>
    <row r="72" spans="1:8" x14ac:dyDescent="0.3">
      <c r="A72" s="74">
        <v>110011</v>
      </c>
      <c r="B72" s="74" t="s">
        <v>1147</v>
      </c>
      <c r="C72" s="75">
        <v>1392.61</v>
      </c>
      <c r="D72" s="75">
        <v>0</v>
      </c>
      <c r="E72" s="75">
        <f t="shared" si="17"/>
        <v>-1392.61</v>
      </c>
      <c r="F72" s="75">
        <v>1000</v>
      </c>
      <c r="G72" s="75">
        <v>0</v>
      </c>
      <c r="H72" s="75">
        <f t="shared" si="4"/>
        <v>-1000</v>
      </c>
    </row>
    <row r="73" spans="1:8" x14ac:dyDescent="0.3">
      <c r="A73" s="74">
        <v>110012</v>
      </c>
      <c r="B73" s="74" t="s">
        <v>1148</v>
      </c>
      <c r="C73" s="75">
        <v>0</v>
      </c>
      <c r="D73" s="75">
        <v>0</v>
      </c>
      <c r="E73" s="75">
        <f t="shared" si="17"/>
        <v>0</v>
      </c>
      <c r="F73" s="75">
        <v>1000</v>
      </c>
      <c r="G73" s="75">
        <v>0</v>
      </c>
      <c r="H73" s="75">
        <f t="shared" ref="H73:H101" si="18">G73-F73</f>
        <v>-1000</v>
      </c>
    </row>
    <row r="74" spans="1:8" x14ac:dyDescent="0.3">
      <c r="A74" s="74">
        <v>110021</v>
      </c>
      <c r="B74" s="74" t="s">
        <v>1149</v>
      </c>
      <c r="C74" s="75">
        <v>151.25</v>
      </c>
      <c r="D74" s="75">
        <v>0</v>
      </c>
      <c r="E74" s="75">
        <f t="shared" si="17"/>
        <v>-151.25</v>
      </c>
      <c r="F74" s="75">
        <v>150</v>
      </c>
      <c r="G74" s="75">
        <v>0</v>
      </c>
      <c r="H74" s="75">
        <f t="shared" si="18"/>
        <v>-150</v>
      </c>
    </row>
    <row r="75" spans="1:8" x14ac:dyDescent="0.3">
      <c r="A75" s="74">
        <v>110023</v>
      </c>
      <c r="B75" s="74" t="s">
        <v>1150</v>
      </c>
      <c r="C75" s="75">
        <v>0</v>
      </c>
      <c r="D75" s="75">
        <v>0</v>
      </c>
      <c r="E75" s="75">
        <f t="shared" si="17"/>
        <v>0</v>
      </c>
      <c r="F75" s="75">
        <v>250</v>
      </c>
      <c r="G75" s="75">
        <v>0</v>
      </c>
      <c r="H75" s="75">
        <f t="shared" si="18"/>
        <v>-250</v>
      </c>
    </row>
    <row r="76" spans="1:8" x14ac:dyDescent="0.3">
      <c r="A76" s="72">
        <v>111</v>
      </c>
      <c r="B76" s="72" t="s">
        <v>29</v>
      </c>
      <c r="C76" s="73">
        <f t="shared" ref="C76:H76" si="19">SUM(C77:C83)</f>
        <v>135.65</v>
      </c>
      <c r="D76" s="73">
        <f t="shared" si="19"/>
        <v>250</v>
      </c>
      <c r="E76" s="73">
        <f t="shared" si="19"/>
        <v>114.35</v>
      </c>
      <c r="F76" s="73">
        <f t="shared" si="19"/>
        <v>1750</v>
      </c>
      <c r="G76" s="73">
        <f t="shared" si="19"/>
        <v>0</v>
      </c>
      <c r="H76" s="73">
        <f t="shared" si="19"/>
        <v>-1750</v>
      </c>
    </row>
    <row r="77" spans="1:8" x14ac:dyDescent="0.3">
      <c r="A77" s="74">
        <v>111011</v>
      </c>
      <c r="B77" s="74" t="s">
        <v>1151</v>
      </c>
      <c r="C77" s="75">
        <v>0</v>
      </c>
      <c r="D77" s="75">
        <v>0</v>
      </c>
      <c r="E77" s="75">
        <f t="shared" ref="E77:E83" si="20">D77-C77</f>
        <v>0</v>
      </c>
      <c r="F77" s="75">
        <v>125</v>
      </c>
      <c r="G77" s="75">
        <v>0</v>
      </c>
      <c r="H77" s="75">
        <f t="shared" si="18"/>
        <v>-125</v>
      </c>
    </row>
    <row r="78" spans="1:8" x14ac:dyDescent="0.3">
      <c r="A78" s="74">
        <v>111021</v>
      </c>
      <c r="B78" s="74" t="s">
        <v>1152</v>
      </c>
      <c r="C78" s="75">
        <v>0</v>
      </c>
      <c r="D78" s="75">
        <v>0</v>
      </c>
      <c r="E78" s="75">
        <f t="shared" si="20"/>
        <v>0</v>
      </c>
      <c r="F78" s="75">
        <v>1000</v>
      </c>
      <c r="G78" s="75">
        <v>0</v>
      </c>
      <c r="H78" s="75">
        <f t="shared" si="18"/>
        <v>-1000</v>
      </c>
    </row>
    <row r="79" spans="1:8" x14ac:dyDescent="0.3">
      <c r="A79" s="74">
        <v>111031</v>
      </c>
      <c r="B79" s="74" t="s">
        <v>1153</v>
      </c>
      <c r="C79" s="75">
        <v>31.45</v>
      </c>
      <c r="D79" s="75">
        <v>0</v>
      </c>
      <c r="E79" s="75">
        <f t="shared" si="20"/>
        <v>-31.45</v>
      </c>
      <c r="F79" s="75">
        <v>125</v>
      </c>
      <c r="G79" s="75">
        <v>0</v>
      </c>
      <c r="H79" s="75">
        <f t="shared" si="18"/>
        <v>-125</v>
      </c>
    </row>
    <row r="80" spans="1:8" x14ac:dyDescent="0.3">
      <c r="A80" s="74">
        <v>111032</v>
      </c>
      <c r="B80" s="74" t="s">
        <v>1154</v>
      </c>
      <c r="C80" s="75">
        <v>47.8</v>
      </c>
      <c r="D80" s="75">
        <v>0</v>
      </c>
      <c r="E80" s="75">
        <f t="shared" si="20"/>
        <v>-47.8</v>
      </c>
      <c r="F80" s="75">
        <v>250</v>
      </c>
      <c r="G80" s="75">
        <v>0</v>
      </c>
      <c r="H80" s="75">
        <f t="shared" si="18"/>
        <v>-250</v>
      </c>
    </row>
    <row r="81" spans="1:8" x14ac:dyDescent="0.3">
      <c r="A81" s="74">
        <v>111033</v>
      </c>
      <c r="B81" s="74" t="s">
        <v>516</v>
      </c>
      <c r="C81" s="75">
        <v>0</v>
      </c>
      <c r="D81" s="75">
        <v>0</v>
      </c>
      <c r="E81" s="75">
        <f t="shared" si="20"/>
        <v>0</v>
      </c>
      <c r="F81" s="75">
        <v>0</v>
      </c>
      <c r="G81" s="75">
        <v>0</v>
      </c>
      <c r="H81" s="75">
        <f t="shared" si="18"/>
        <v>0</v>
      </c>
    </row>
    <row r="82" spans="1:8" x14ac:dyDescent="0.3">
      <c r="A82" s="74">
        <v>111034</v>
      </c>
      <c r="B82" s="74" t="s">
        <v>518</v>
      </c>
      <c r="C82" s="75">
        <v>0</v>
      </c>
      <c r="D82" s="75">
        <v>0</v>
      </c>
      <c r="E82" s="75">
        <f t="shared" si="20"/>
        <v>0</v>
      </c>
      <c r="F82" s="75">
        <v>125</v>
      </c>
      <c r="G82" s="75">
        <v>0</v>
      </c>
      <c r="H82" s="75">
        <f t="shared" si="18"/>
        <v>-125</v>
      </c>
    </row>
    <row r="83" spans="1:8" x14ac:dyDescent="0.3">
      <c r="A83" s="74">
        <v>111035</v>
      </c>
      <c r="B83" s="74" t="s">
        <v>520</v>
      </c>
      <c r="C83" s="75">
        <v>56.4</v>
      </c>
      <c r="D83" s="75">
        <v>250</v>
      </c>
      <c r="E83" s="75">
        <f t="shared" si="20"/>
        <v>193.6</v>
      </c>
      <c r="F83" s="75">
        <v>125</v>
      </c>
      <c r="G83" s="75">
        <v>0</v>
      </c>
      <c r="H83" s="75">
        <f t="shared" si="18"/>
        <v>-125</v>
      </c>
    </row>
    <row r="84" spans="1:8" x14ac:dyDescent="0.3">
      <c r="A84" s="72">
        <v>112</v>
      </c>
      <c r="B84" s="72" t="s">
        <v>1155</v>
      </c>
      <c r="C84" s="73">
        <f t="shared" ref="C84:H84" si="21">SUM(C85:C87)</f>
        <v>0</v>
      </c>
      <c r="D84" s="73">
        <f t="shared" si="21"/>
        <v>0</v>
      </c>
      <c r="E84" s="73">
        <f t="shared" si="21"/>
        <v>0</v>
      </c>
      <c r="F84" s="73">
        <f t="shared" si="21"/>
        <v>1000</v>
      </c>
      <c r="G84" s="73">
        <f t="shared" si="21"/>
        <v>0</v>
      </c>
      <c r="H84" s="73">
        <f t="shared" si="21"/>
        <v>-1000</v>
      </c>
    </row>
    <row r="85" spans="1:8" x14ac:dyDescent="0.3">
      <c r="A85" s="74">
        <v>112011</v>
      </c>
      <c r="B85" s="74" t="s">
        <v>1156</v>
      </c>
      <c r="C85" s="75">
        <v>0</v>
      </c>
      <c r="D85" s="75">
        <v>0</v>
      </c>
      <c r="E85" s="75">
        <f>D85-C85</f>
        <v>0</v>
      </c>
      <c r="F85" s="75">
        <v>350</v>
      </c>
      <c r="G85" s="75">
        <v>0</v>
      </c>
      <c r="H85" s="75">
        <f t="shared" si="18"/>
        <v>-350</v>
      </c>
    </row>
    <row r="86" spans="1:8" x14ac:dyDescent="0.3">
      <c r="A86" s="74">
        <v>112012</v>
      </c>
      <c r="B86" s="74" t="s">
        <v>999</v>
      </c>
      <c r="C86" s="75">
        <v>0</v>
      </c>
      <c r="D86" s="75">
        <v>0</v>
      </c>
      <c r="E86" s="75">
        <f>D86-C86</f>
        <v>0</v>
      </c>
      <c r="F86" s="75">
        <v>350</v>
      </c>
      <c r="G86" s="75">
        <v>0</v>
      </c>
      <c r="H86" s="75">
        <f t="shared" si="18"/>
        <v>-350</v>
      </c>
    </row>
    <row r="87" spans="1:8" x14ac:dyDescent="0.3">
      <c r="A87" s="74">
        <v>112021</v>
      </c>
      <c r="B87" s="74" t="s">
        <v>1157</v>
      </c>
      <c r="C87" s="75">
        <v>0</v>
      </c>
      <c r="D87" s="75">
        <v>0</v>
      </c>
      <c r="E87" s="75">
        <f>D87-C87</f>
        <v>0</v>
      </c>
      <c r="F87" s="75">
        <v>300</v>
      </c>
      <c r="G87" s="75">
        <v>0</v>
      </c>
      <c r="H87" s="75">
        <f t="shared" si="18"/>
        <v>-300</v>
      </c>
    </row>
    <row r="88" spans="1:8" x14ac:dyDescent="0.3">
      <c r="A88" s="72">
        <v>113</v>
      </c>
      <c r="B88" s="72" t="s">
        <v>31</v>
      </c>
      <c r="C88" s="73">
        <f t="shared" ref="C88:H88" si="22">SUM(C89:C96)</f>
        <v>11664.849999999999</v>
      </c>
      <c r="D88" s="73">
        <f t="shared" si="22"/>
        <v>833.24</v>
      </c>
      <c r="E88" s="73">
        <f t="shared" si="22"/>
        <v>-10831.61</v>
      </c>
      <c r="F88" s="73">
        <f t="shared" si="22"/>
        <v>9550</v>
      </c>
      <c r="G88" s="73">
        <f t="shared" si="22"/>
        <v>400</v>
      </c>
      <c r="H88" s="73">
        <f t="shared" si="22"/>
        <v>-9150</v>
      </c>
    </row>
    <row r="89" spans="1:8" x14ac:dyDescent="0.3">
      <c r="A89" s="74">
        <v>113011</v>
      </c>
      <c r="B89" s="74" t="s">
        <v>1158</v>
      </c>
      <c r="C89" s="75">
        <v>73</v>
      </c>
      <c r="D89" s="75">
        <v>0</v>
      </c>
      <c r="E89" s="75">
        <f t="shared" ref="E89:E96" si="23">D89-C89</f>
        <v>-73</v>
      </c>
      <c r="F89" s="75">
        <v>250</v>
      </c>
      <c r="G89" s="75">
        <v>0</v>
      </c>
      <c r="H89" s="75">
        <f t="shared" si="18"/>
        <v>-250</v>
      </c>
    </row>
    <row r="90" spans="1:8" x14ac:dyDescent="0.3">
      <c r="A90" s="74">
        <v>113012</v>
      </c>
      <c r="B90" s="74" t="s">
        <v>1159</v>
      </c>
      <c r="C90" s="75">
        <v>511.57</v>
      </c>
      <c r="D90" s="75">
        <v>248.96</v>
      </c>
      <c r="E90" s="75">
        <f t="shared" si="23"/>
        <v>-262.61</v>
      </c>
      <c r="F90" s="75">
        <v>150</v>
      </c>
      <c r="G90" s="75">
        <v>0</v>
      </c>
      <c r="H90" s="75">
        <f t="shared" si="18"/>
        <v>-150</v>
      </c>
    </row>
    <row r="91" spans="1:8" x14ac:dyDescent="0.3">
      <c r="A91" s="74">
        <v>113013</v>
      </c>
      <c r="B91" s="74" t="s">
        <v>1160</v>
      </c>
      <c r="C91" s="75">
        <v>4246.24</v>
      </c>
      <c r="D91" s="75">
        <v>442.19</v>
      </c>
      <c r="E91" s="75">
        <f t="shared" si="23"/>
        <v>-3804.0499999999997</v>
      </c>
      <c r="F91" s="75">
        <v>1000</v>
      </c>
      <c r="G91" s="75">
        <v>400</v>
      </c>
      <c r="H91" s="75">
        <f t="shared" si="18"/>
        <v>-600</v>
      </c>
    </row>
    <row r="92" spans="1:8" x14ac:dyDescent="0.3">
      <c r="A92" s="74">
        <v>113014</v>
      </c>
      <c r="B92" s="74" t="s">
        <v>1161</v>
      </c>
      <c r="C92" s="75">
        <v>0</v>
      </c>
      <c r="D92" s="75">
        <v>0</v>
      </c>
      <c r="E92" s="75">
        <f t="shared" si="23"/>
        <v>0</v>
      </c>
      <c r="F92" s="75">
        <v>75</v>
      </c>
      <c r="G92" s="75">
        <v>0</v>
      </c>
      <c r="H92" s="75">
        <f t="shared" si="18"/>
        <v>-75</v>
      </c>
    </row>
    <row r="93" spans="1:8" x14ac:dyDescent="0.3">
      <c r="A93" s="74">
        <v>113021</v>
      </c>
      <c r="B93" s="74" t="s">
        <v>391</v>
      </c>
      <c r="C93" s="75">
        <v>4990.13</v>
      </c>
      <c r="D93" s="75">
        <v>142.09</v>
      </c>
      <c r="E93" s="75">
        <f t="shared" si="23"/>
        <v>-4848.04</v>
      </c>
      <c r="F93" s="75">
        <v>6000</v>
      </c>
      <c r="G93" s="75">
        <v>0</v>
      </c>
      <c r="H93" s="75">
        <f t="shared" si="18"/>
        <v>-6000</v>
      </c>
    </row>
    <row r="94" spans="1:8" x14ac:dyDescent="0.3">
      <c r="A94" s="74">
        <v>113022</v>
      </c>
      <c r="B94" s="74" t="s">
        <v>1162</v>
      </c>
      <c r="C94" s="75">
        <v>959.47</v>
      </c>
      <c r="D94" s="75">
        <v>0</v>
      </c>
      <c r="E94" s="75">
        <f t="shared" si="23"/>
        <v>-959.47</v>
      </c>
      <c r="F94" s="75">
        <v>1250</v>
      </c>
      <c r="G94" s="75">
        <v>0</v>
      </c>
      <c r="H94" s="75">
        <f t="shared" si="18"/>
        <v>-1250</v>
      </c>
    </row>
    <row r="95" spans="1:8" x14ac:dyDescent="0.3">
      <c r="A95" s="74">
        <v>113023</v>
      </c>
      <c r="B95" s="74" t="s">
        <v>1261</v>
      </c>
      <c r="C95" s="75">
        <v>884.44</v>
      </c>
      <c r="D95" s="75">
        <v>0</v>
      </c>
      <c r="E95" s="75">
        <f t="shared" si="23"/>
        <v>-884.44</v>
      </c>
      <c r="F95" s="75">
        <v>750</v>
      </c>
      <c r="G95" s="75">
        <v>0</v>
      </c>
      <c r="H95" s="75">
        <f t="shared" si="18"/>
        <v>-750</v>
      </c>
    </row>
    <row r="96" spans="1:8" x14ac:dyDescent="0.3">
      <c r="A96" s="74">
        <v>113024</v>
      </c>
      <c r="B96" s="74" t="s">
        <v>1161</v>
      </c>
      <c r="C96" s="75">
        <v>0</v>
      </c>
      <c r="D96" s="75">
        <v>0</v>
      </c>
      <c r="E96" s="75">
        <f t="shared" si="23"/>
        <v>0</v>
      </c>
      <c r="F96" s="75">
        <v>75</v>
      </c>
      <c r="G96" s="75">
        <v>0</v>
      </c>
      <c r="H96" s="75">
        <f t="shared" si="18"/>
        <v>-75</v>
      </c>
    </row>
    <row r="97" spans="1:9" x14ac:dyDescent="0.3">
      <c r="A97" s="72">
        <v>114</v>
      </c>
      <c r="B97" s="72" t="s">
        <v>33</v>
      </c>
      <c r="C97" s="73">
        <f t="shared" ref="C97:H97" si="24">SUM(C98:C101)</f>
        <v>0</v>
      </c>
      <c r="D97" s="73">
        <f t="shared" si="24"/>
        <v>4305.79</v>
      </c>
      <c r="E97" s="73">
        <f t="shared" si="24"/>
        <v>4305.79</v>
      </c>
      <c r="F97" s="73">
        <f t="shared" si="24"/>
        <v>1250</v>
      </c>
      <c r="G97" s="73">
        <f t="shared" si="24"/>
        <v>2500</v>
      </c>
      <c r="H97" s="73">
        <f t="shared" si="24"/>
        <v>1250</v>
      </c>
    </row>
    <row r="98" spans="1:9" x14ac:dyDescent="0.3">
      <c r="A98" s="74">
        <v>114011</v>
      </c>
      <c r="B98" s="74" t="s">
        <v>1163</v>
      </c>
      <c r="C98" s="75">
        <v>0</v>
      </c>
      <c r="D98" s="75">
        <v>0</v>
      </c>
      <c r="E98" s="75">
        <f>D98-C98</f>
        <v>0</v>
      </c>
      <c r="F98" s="75">
        <v>200</v>
      </c>
      <c r="G98" s="75">
        <v>0</v>
      </c>
      <c r="H98" s="75">
        <f t="shared" si="18"/>
        <v>-200</v>
      </c>
    </row>
    <row r="99" spans="1:9" x14ac:dyDescent="0.3">
      <c r="A99" s="74">
        <v>114021</v>
      </c>
      <c r="B99" s="74" t="s">
        <v>1164</v>
      </c>
      <c r="C99" s="75">
        <v>0</v>
      </c>
      <c r="D99" s="75">
        <v>0</v>
      </c>
      <c r="E99" s="75">
        <f>D99-C99</f>
        <v>0</v>
      </c>
      <c r="F99" s="75">
        <v>250</v>
      </c>
      <c r="G99" s="75">
        <v>0</v>
      </c>
      <c r="H99" s="75">
        <f t="shared" si="18"/>
        <v>-250</v>
      </c>
    </row>
    <row r="100" spans="1:9" x14ac:dyDescent="0.3">
      <c r="A100" s="74">
        <v>114031</v>
      </c>
      <c r="B100" s="74" t="s">
        <v>449</v>
      </c>
      <c r="C100" s="75">
        <v>0</v>
      </c>
      <c r="D100" s="75">
        <v>4305.79</v>
      </c>
      <c r="E100" s="75">
        <f>D100-C100</f>
        <v>4305.79</v>
      </c>
      <c r="F100" s="75">
        <v>300</v>
      </c>
      <c r="G100" s="75">
        <v>0</v>
      </c>
      <c r="H100" s="75">
        <f t="shared" si="18"/>
        <v>-300</v>
      </c>
    </row>
    <row r="101" spans="1:9" ht="15" thickBot="1" x14ac:dyDescent="0.35">
      <c r="A101" s="74">
        <v>114032</v>
      </c>
      <c r="B101" s="74" t="s">
        <v>1165</v>
      </c>
      <c r="C101" s="77">
        <v>0</v>
      </c>
      <c r="D101" s="77">
        <v>0</v>
      </c>
      <c r="E101" s="77">
        <f>D101-C101</f>
        <v>0</v>
      </c>
      <c r="F101" s="77">
        <v>500</v>
      </c>
      <c r="G101" s="77">
        <v>2500</v>
      </c>
      <c r="H101" s="77">
        <f t="shared" si="18"/>
        <v>2000</v>
      </c>
    </row>
    <row r="102" spans="1:9" ht="16.2" thickBot="1" x14ac:dyDescent="0.35">
      <c r="A102" s="67">
        <v>2</v>
      </c>
      <c r="B102" s="70" t="s">
        <v>1166</v>
      </c>
      <c r="C102" s="71">
        <f t="shared" ref="C102:H102" si="25">C103+C111+C127+C135</f>
        <v>126462.33</v>
      </c>
      <c r="D102" s="71">
        <f t="shared" si="25"/>
        <v>118741.66</v>
      </c>
      <c r="E102" s="68">
        <f t="shared" si="25"/>
        <v>-7720.6700000000055</v>
      </c>
      <c r="F102" s="71">
        <f t="shared" si="25"/>
        <v>90939.93</v>
      </c>
      <c r="G102" s="71">
        <f t="shared" si="25"/>
        <v>83243.209999999992</v>
      </c>
      <c r="H102" s="68">
        <f t="shared" si="25"/>
        <v>-7696.7199999999975</v>
      </c>
    </row>
    <row r="103" spans="1:9" x14ac:dyDescent="0.3">
      <c r="A103" s="72">
        <v>201</v>
      </c>
      <c r="B103" s="72" t="s">
        <v>84</v>
      </c>
      <c r="C103" s="73">
        <f t="shared" ref="C103:H103" si="26">SUM(C104:C110)</f>
        <v>50988.57</v>
      </c>
      <c r="D103" s="73">
        <f t="shared" si="26"/>
        <v>43237.11</v>
      </c>
      <c r="E103" s="73">
        <f t="shared" si="26"/>
        <v>-7751.4600000000019</v>
      </c>
      <c r="F103" s="73">
        <f t="shared" si="26"/>
        <v>38604.58</v>
      </c>
      <c r="G103" s="73">
        <f t="shared" si="26"/>
        <v>30883.66</v>
      </c>
      <c r="H103" s="73">
        <f t="shared" si="26"/>
        <v>-7720.9199999999983</v>
      </c>
    </row>
    <row r="104" spans="1:9" x14ac:dyDescent="0.3">
      <c r="A104" s="74">
        <v>201011</v>
      </c>
      <c r="B104" s="74" t="s">
        <v>1167</v>
      </c>
      <c r="C104" s="75">
        <v>0</v>
      </c>
      <c r="D104" s="75">
        <v>0</v>
      </c>
      <c r="E104" s="75">
        <f>D104-C104</f>
        <v>0</v>
      </c>
      <c r="F104" s="75">
        <v>250</v>
      </c>
      <c r="G104" s="75">
        <v>250</v>
      </c>
      <c r="H104" s="75">
        <f>G104-F104</f>
        <v>0</v>
      </c>
    </row>
    <row r="105" spans="1:9" x14ac:dyDescent="0.3">
      <c r="A105" s="74">
        <v>201021</v>
      </c>
      <c r="B105" s="74" t="s">
        <v>1168</v>
      </c>
      <c r="C105" s="75">
        <v>0</v>
      </c>
      <c r="D105" s="75">
        <v>0</v>
      </c>
      <c r="E105" s="75">
        <f t="shared" ref="E105:E110" si="27">D105-C105</f>
        <v>0</v>
      </c>
      <c r="F105" s="75">
        <v>250</v>
      </c>
      <c r="G105" s="75">
        <v>250</v>
      </c>
      <c r="H105" s="75">
        <f t="shared" ref="H105:H141" si="28">G105-F105</f>
        <v>0</v>
      </c>
    </row>
    <row r="106" spans="1:9" x14ac:dyDescent="0.3">
      <c r="A106" s="74">
        <v>201041</v>
      </c>
      <c r="B106" s="74" t="s">
        <v>1169</v>
      </c>
      <c r="C106" s="75">
        <v>1573</v>
      </c>
      <c r="D106" s="75">
        <v>1573</v>
      </c>
      <c r="E106" s="75">
        <f t="shared" si="27"/>
        <v>0</v>
      </c>
      <c r="F106" s="75">
        <v>1500</v>
      </c>
      <c r="G106" s="75">
        <v>1500</v>
      </c>
      <c r="H106" s="75">
        <f t="shared" si="28"/>
        <v>0</v>
      </c>
    </row>
    <row r="107" spans="1:9" x14ac:dyDescent="0.3">
      <c r="A107" s="74">
        <v>201042</v>
      </c>
      <c r="B107" s="74" t="s">
        <v>1170</v>
      </c>
      <c r="C107" s="75">
        <v>906.4</v>
      </c>
      <c r="D107" s="75">
        <v>906.4</v>
      </c>
      <c r="E107" s="75">
        <f t="shared" si="27"/>
        <v>0</v>
      </c>
      <c r="F107" s="75">
        <v>500</v>
      </c>
      <c r="G107" s="75">
        <v>500</v>
      </c>
      <c r="H107" s="75">
        <f t="shared" si="28"/>
        <v>0</v>
      </c>
    </row>
    <row r="108" spans="1:9" x14ac:dyDescent="0.3">
      <c r="A108" s="74">
        <v>201043</v>
      </c>
      <c r="B108" s="74" t="s">
        <v>1171</v>
      </c>
      <c r="C108" s="75">
        <v>1882.34</v>
      </c>
      <c r="D108" s="75">
        <v>1882.34</v>
      </c>
      <c r="E108" s="75">
        <f t="shared" si="27"/>
        <v>0</v>
      </c>
      <c r="F108" s="75">
        <v>2000</v>
      </c>
      <c r="G108" s="75">
        <v>2000</v>
      </c>
      <c r="H108" s="75">
        <f t="shared" si="28"/>
        <v>0</v>
      </c>
      <c r="I108" s="93"/>
    </row>
    <row r="109" spans="1:9" x14ac:dyDescent="0.3">
      <c r="A109" s="74">
        <v>201044</v>
      </c>
      <c r="B109" s="74" t="s">
        <v>1172</v>
      </c>
      <c r="C109" s="75">
        <v>301.37</v>
      </c>
      <c r="D109" s="75">
        <f>301.37-30.56</f>
        <v>270.81</v>
      </c>
      <c r="E109" s="75">
        <f t="shared" si="27"/>
        <v>-30.560000000000002</v>
      </c>
      <c r="F109" s="75">
        <v>132.55000000000001</v>
      </c>
      <c r="G109" s="75">
        <v>132.55000000000001</v>
      </c>
      <c r="H109" s="75">
        <f t="shared" si="28"/>
        <v>0</v>
      </c>
      <c r="I109" s="78"/>
    </row>
    <row r="110" spans="1:9" x14ac:dyDescent="0.3">
      <c r="A110" s="74">
        <v>201045</v>
      </c>
      <c r="B110" s="74" t="s">
        <v>660</v>
      </c>
      <c r="C110" s="75">
        <v>46325.46</v>
      </c>
      <c r="D110" s="75">
        <v>38604.559999999998</v>
      </c>
      <c r="E110" s="75">
        <f t="shared" si="27"/>
        <v>-7720.9000000000015</v>
      </c>
      <c r="F110" s="75">
        <v>33972.03</v>
      </c>
      <c r="G110" s="75">
        <v>26251.11</v>
      </c>
      <c r="H110" s="75">
        <f t="shared" si="28"/>
        <v>-7720.9199999999983</v>
      </c>
      <c r="I110" s="78"/>
    </row>
    <row r="111" spans="1:9" x14ac:dyDescent="0.3">
      <c r="A111" s="72">
        <v>202</v>
      </c>
      <c r="B111" s="72" t="s">
        <v>86</v>
      </c>
      <c r="C111" s="73">
        <f t="shared" ref="C111:H111" si="29">SUM(C112:C126)</f>
        <v>31223.759999999998</v>
      </c>
      <c r="D111" s="73">
        <f t="shared" si="29"/>
        <v>31254.55</v>
      </c>
      <c r="E111" s="73">
        <f t="shared" si="29"/>
        <v>30.789999999996496</v>
      </c>
      <c r="F111" s="73">
        <f t="shared" si="29"/>
        <v>30210.35</v>
      </c>
      <c r="G111" s="73">
        <f t="shared" si="29"/>
        <v>30234.55</v>
      </c>
      <c r="H111" s="73">
        <f t="shared" si="29"/>
        <v>24.200000000000728</v>
      </c>
    </row>
    <row r="112" spans="1:9" x14ac:dyDescent="0.3">
      <c r="A112" s="74">
        <v>202011</v>
      </c>
      <c r="B112" s="74" t="s">
        <v>1173</v>
      </c>
      <c r="C112" s="75">
        <v>156.88</v>
      </c>
      <c r="D112" s="75">
        <v>0</v>
      </c>
      <c r="E112" s="75">
        <f t="shared" ref="E112:E126" si="30">D112-C112</f>
        <v>-156.88</v>
      </c>
      <c r="F112" s="75">
        <v>400</v>
      </c>
      <c r="G112" s="75">
        <v>0</v>
      </c>
      <c r="H112" s="75">
        <f t="shared" si="28"/>
        <v>-400</v>
      </c>
    </row>
    <row r="113" spans="1:8" x14ac:dyDescent="0.3">
      <c r="A113" s="74">
        <v>202012</v>
      </c>
      <c r="B113" s="74" t="s">
        <v>1174</v>
      </c>
      <c r="C113" s="75">
        <v>1001</v>
      </c>
      <c r="D113" s="75">
        <v>25480</v>
      </c>
      <c r="E113" s="75">
        <f t="shared" si="30"/>
        <v>24479</v>
      </c>
      <c r="F113" s="75">
        <v>0</v>
      </c>
      <c r="G113" s="75">
        <v>24960</v>
      </c>
      <c r="H113" s="75">
        <f t="shared" si="28"/>
        <v>24960</v>
      </c>
    </row>
    <row r="114" spans="1:8" x14ac:dyDescent="0.3">
      <c r="A114" s="74">
        <v>202021</v>
      </c>
      <c r="B114" s="74" t="s">
        <v>1175</v>
      </c>
      <c r="C114" s="75">
        <v>1816.34</v>
      </c>
      <c r="D114" s="75">
        <v>1768.57</v>
      </c>
      <c r="E114" s="75">
        <f t="shared" si="30"/>
        <v>-47.769999999999982</v>
      </c>
      <c r="F114" s="75">
        <v>1268.57</v>
      </c>
      <c r="G114" s="75">
        <v>1268.57</v>
      </c>
      <c r="H114" s="75">
        <f t="shared" si="28"/>
        <v>0</v>
      </c>
    </row>
    <row r="115" spans="1:8" x14ac:dyDescent="0.3">
      <c r="A115" s="74">
        <v>202022</v>
      </c>
      <c r="B115" s="74" t="s">
        <v>1176</v>
      </c>
      <c r="C115" s="75">
        <v>56</v>
      </c>
      <c r="D115" s="75">
        <v>0</v>
      </c>
      <c r="E115" s="75">
        <f t="shared" si="30"/>
        <v>-56</v>
      </c>
      <c r="F115" s="75">
        <v>500</v>
      </c>
      <c r="G115" s="75">
        <v>0</v>
      </c>
      <c r="H115" s="75">
        <f t="shared" si="28"/>
        <v>-500</v>
      </c>
    </row>
    <row r="116" spans="1:8" x14ac:dyDescent="0.3">
      <c r="A116" s="74">
        <v>202023</v>
      </c>
      <c r="B116" s="74" t="s">
        <v>1177</v>
      </c>
      <c r="C116" s="75">
        <v>0</v>
      </c>
      <c r="D116" s="75">
        <v>0</v>
      </c>
      <c r="E116" s="75">
        <f t="shared" si="30"/>
        <v>0</v>
      </c>
      <c r="F116" s="75">
        <v>375</v>
      </c>
      <c r="G116" s="75">
        <v>0</v>
      </c>
      <c r="H116" s="75">
        <f t="shared" si="28"/>
        <v>-375</v>
      </c>
    </row>
    <row r="117" spans="1:8" x14ac:dyDescent="0.3">
      <c r="A117" s="74">
        <v>202024</v>
      </c>
      <c r="B117" s="74" t="s">
        <v>1178</v>
      </c>
      <c r="C117" s="75">
        <v>100</v>
      </c>
      <c r="D117" s="75">
        <v>0</v>
      </c>
      <c r="E117" s="75">
        <f t="shared" si="30"/>
        <v>-100</v>
      </c>
      <c r="F117" s="75">
        <v>100</v>
      </c>
      <c r="G117" s="75">
        <v>0</v>
      </c>
      <c r="H117" s="75">
        <f t="shared" si="28"/>
        <v>-100</v>
      </c>
    </row>
    <row r="118" spans="1:8" x14ac:dyDescent="0.3">
      <c r="A118" s="74">
        <v>202025</v>
      </c>
      <c r="B118" s="74" t="s">
        <v>1179</v>
      </c>
      <c r="C118" s="75">
        <v>5047.88</v>
      </c>
      <c r="D118" s="75">
        <v>0</v>
      </c>
      <c r="E118" s="75">
        <f t="shared" si="30"/>
        <v>-5047.88</v>
      </c>
      <c r="F118" s="75">
        <v>4725</v>
      </c>
      <c r="G118" s="75">
        <v>0</v>
      </c>
      <c r="H118" s="75">
        <f t="shared" si="28"/>
        <v>-4725</v>
      </c>
    </row>
    <row r="119" spans="1:8" x14ac:dyDescent="0.3">
      <c r="A119" s="74">
        <v>202026</v>
      </c>
      <c r="B119" s="74" t="s">
        <v>1180</v>
      </c>
      <c r="C119" s="75">
        <v>161.81</v>
      </c>
      <c r="D119" s="75">
        <v>0</v>
      </c>
      <c r="E119" s="75">
        <f t="shared" si="30"/>
        <v>-161.81</v>
      </c>
      <c r="F119" s="75">
        <v>212</v>
      </c>
      <c r="G119" s="75">
        <v>0</v>
      </c>
      <c r="H119" s="75">
        <f t="shared" si="28"/>
        <v>-212</v>
      </c>
    </row>
    <row r="120" spans="1:8" x14ac:dyDescent="0.3">
      <c r="A120" s="74">
        <v>202031</v>
      </c>
      <c r="B120" s="74" t="s">
        <v>1181</v>
      </c>
      <c r="C120" s="75">
        <v>787.8</v>
      </c>
      <c r="D120" s="75">
        <v>0</v>
      </c>
      <c r="E120" s="75">
        <f t="shared" si="30"/>
        <v>-787.8</v>
      </c>
      <c r="F120" s="75">
        <v>787.8</v>
      </c>
      <c r="G120" s="75">
        <v>0</v>
      </c>
      <c r="H120" s="75">
        <f t="shared" si="28"/>
        <v>-787.8</v>
      </c>
    </row>
    <row r="121" spans="1:8" x14ac:dyDescent="0.3">
      <c r="A121" s="74">
        <v>202032</v>
      </c>
      <c r="B121" s="74" t="s">
        <v>1182</v>
      </c>
      <c r="C121" s="75">
        <v>3961.8</v>
      </c>
      <c r="D121" s="75">
        <v>4005.98</v>
      </c>
      <c r="E121" s="75">
        <f t="shared" si="30"/>
        <v>44.179999999999836</v>
      </c>
      <c r="F121" s="75">
        <v>4005.98</v>
      </c>
      <c r="G121" s="75">
        <v>4005.98</v>
      </c>
      <c r="H121" s="75">
        <f t="shared" si="28"/>
        <v>0</v>
      </c>
    </row>
    <row r="122" spans="1:8" x14ac:dyDescent="0.3">
      <c r="A122" s="74">
        <v>202033</v>
      </c>
      <c r="B122" s="74" t="s">
        <v>1183</v>
      </c>
      <c r="C122" s="75">
        <v>319.2</v>
      </c>
      <c r="D122" s="75">
        <v>0</v>
      </c>
      <c r="E122" s="75">
        <f t="shared" si="30"/>
        <v>-319.2</v>
      </c>
      <c r="F122" s="75">
        <v>750</v>
      </c>
      <c r="G122" s="75">
        <v>0</v>
      </c>
      <c r="H122" s="75">
        <f t="shared" si="28"/>
        <v>-750</v>
      </c>
    </row>
    <row r="123" spans="1:8" x14ac:dyDescent="0.3">
      <c r="A123" s="74">
        <v>202034</v>
      </c>
      <c r="B123" s="74" t="s">
        <v>1184</v>
      </c>
      <c r="C123" s="75">
        <v>946</v>
      </c>
      <c r="D123" s="75">
        <v>0</v>
      </c>
      <c r="E123" s="75">
        <f t="shared" si="30"/>
        <v>-946</v>
      </c>
      <c r="F123" s="75">
        <v>1000</v>
      </c>
      <c r="G123" s="75">
        <v>0</v>
      </c>
      <c r="H123" s="75">
        <f t="shared" si="28"/>
        <v>-1000</v>
      </c>
    </row>
    <row r="124" spans="1:8" x14ac:dyDescent="0.3">
      <c r="A124" s="74">
        <v>202035</v>
      </c>
      <c r="B124" s="74" t="s">
        <v>1185</v>
      </c>
      <c r="C124" s="75">
        <v>880</v>
      </c>
      <c r="D124" s="75">
        <v>0</v>
      </c>
      <c r="E124" s="75">
        <f t="shared" si="30"/>
        <v>-880</v>
      </c>
      <c r="F124" s="75">
        <v>1200</v>
      </c>
      <c r="G124" s="75">
        <v>0</v>
      </c>
      <c r="H124" s="75">
        <f t="shared" si="28"/>
        <v>-1200</v>
      </c>
    </row>
    <row r="125" spans="1:8" x14ac:dyDescent="0.3">
      <c r="A125" s="74">
        <v>202036</v>
      </c>
      <c r="B125" s="74" t="s">
        <v>1186</v>
      </c>
      <c r="C125" s="75">
        <v>15526.75</v>
      </c>
      <c r="D125" s="75">
        <v>0</v>
      </c>
      <c r="E125" s="75">
        <f t="shared" si="30"/>
        <v>-15526.75</v>
      </c>
      <c r="F125" s="75">
        <v>14250</v>
      </c>
      <c r="G125" s="75">
        <v>0</v>
      </c>
      <c r="H125" s="75">
        <f t="shared" si="28"/>
        <v>-14250</v>
      </c>
    </row>
    <row r="126" spans="1:8" x14ac:dyDescent="0.3">
      <c r="A126" s="74">
        <v>202037</v>
      </c>
      <c r="B126" s="74" t="s">
        <v>1187</v>
      </c>
      <c r="C126" s="75">
        <v>462.3</v>
      </c>
      <c r="D126" s="75">
        <v>0</v>
      </c>
      <c r="E126" s="75">
        <f t="shared" si="30"/>
        <v>-462.3</v>
      </c>
      <c r="F126" s="75">
        <v>636</v>
      </c>
      <c r="G126" s="75">
        <v>0</v>
      </c>
      <c r="H126" s="75">
        <f t="shared" si="28"/>
        <v>-636</v>
      </c>
    </row>
    <row r="127" spans="1:8" x14ac:dyDescent="0.3">
      <c r="A127" s="72">
        <v>203</v>
      </c>
      <c r="B127" s="72" t="s">
        <v>85</v>
      </c>
      <c r="C127" s="73">
        <f t="shared" ref="C127:H127" si="31">SUM(C128:C134)</f>
        <v>44250</v>
      </c>
      <c r="D127" s="73">
        <f t="shared" si="31"/>
        <v>44250</v>
      </c>
      <c r="E127" s="73">
        <f t="shared" si="31"/>
        <v>0</v>
      </c>
      <c r="F127" s="73">
        <f t="shared" si="31"/>
        <v>22125</v>
      </c>
      <c r="G127" s="73">
        <f t="shared" si="31"/>
        <v>22125</v>
      </c>
      <c r="H127" s="73">
        <f t="shared" si="31"/>
        <v>0</v>
      </c>
    </row>
    <row r="128" spans="1:8" x14ac:dyDescent="0.3">
      <c r="A128" s="74">
        <v>203011</v>
      </c>
      <c r="B128" s="74" t="s">
        <v>1188</v>
      </c>
      <c r="C128" s="75">
        <v>6369</v>
      </c>
      <c r="D128" s="75">
        <v>6369</v>
      </c>
      <c r="E128" s="75">
        <f t="shared" ref="E128:E134" si="32">D128-C128</f>
        <v>0</v>
      </c>
      <c r="F128" s="75">
        <v>6500</v>
      </c>
      <c r="G128" s="75">
        <v>0</v>
      </c>
      <c r="H128" s="75">
        <f t="shared" si="28"/>
        <v>-6500</v>
      </c>
    </row>
    <row r="129" spans="1:8" x14ac:dyDescent="0.3">
      <c r="A129" s="74">
        <v>203021</v>
      </c>
      <c r="B129" s="74" t="s">
        <v>1189</v>
      </c>
      <c r="C129" s="75">
        <v>1579.73</v>
      </c>
      <c r="D129" s="75">
        <v>1579.73</v>
      </c>
      <c r="E129" s="75">
        <f t="shared" si="32"/>
        <v>0</v>
      </c>
      <c r="F129" s="75">
        <v>1000</v>
      </c>
      <c r="G129" s="75">
        <v>0</v>
      </c>
      <c r="H129" s="75">
        <f t="shared" si="28"/>
        <v>-1000</v>
      </c>
    </row>
    <row r="130" spans="1:8" x14ac:dyDescent="0.3">
      <c r="A130" s="74">
        <v>203022</v>
      </c>
      <c r="B130" s="74" t="s">
        <v>1190</v>
      </c>
      <c r="C130" s="75">
        <v>3.75</v>
      </c>
      <c r="D130" s="75">
        <v>3.75</v>
      </c>
      <c r="E130" s="75">
        <f t="shared" si="32"/>
        <v>0</v>
      </c>
      <c r="F130" s="75">
        <v>525</v>
      </c>
      <c r="G130" s="75">
        <v>0</v>
      </c>
      <c r="H130" s="75">
        <f t="shared" si="28"/>
        <v>-525</v>
      </c>
    </row>
    <row r="131" spans="1:8" x14ac:dyDescent="0.3">
      <c r="A131" s="74">
        <v>203023</v>
      </c>
      <c r="B131" s="74" t="s">
        <v>1191</v>
      </c>
      <c r="C131" s="75">
        <v>992.2</v>
      </c>
      <c r="D131" s="75">
        <v>992.2</v>
      </c>
      <c r="E131" s="75">
        <f t="shared" si="32"/>
        <v>0</v>
      </c>
      <c r="F131" s="75">
        <v>1000</v>
      </c>
      <c r="G131" s="75">
        <v>0</v>
      </c>
      <c r="H131" s="75">
        <f t="shared" si="28"/>
        <v>-1000</v>
      </c>
    </row>
    <row r="132" spans="1:8" x14ac:dyDescent="0.3">
      <c r="A132" s="74">
        <v>203031</v>
      </c>
      <c r="B132" s="74" t="s">
        <v>1192</v>
      </c>
      <c r="C132" s="75">
        <v>12548.16</v>
      </c>
      <c r="D132" s="75">
        <v>12548.16</v>
      </c>
      <c r="E132" s="75">
        <f t="shared" si="32"/>
        <v>0</v>
      </c>
      <c r="F132" s="75">
        <v>12600</v>
      </c>
      <c r="G132" s="75">
        <v>0</v>
      </c>
      <c r="H132" s="75">
        <f t="shared" si="28"/>
        <v>-12600</v>
      </c>
    </row>
    <row r="133" spans="1:8" x14ac:dyDescent="0.3">
      <c r="A133" s="74">
        <v>203032</v>
      </c>
      <c r="B133" s="74" t="s">
        <v>488</v>
      </c>
      <c r="C133" s="75">
        <f>3.96+628.2</f>
        <v>632.16000000000008</v>
      </c>
      <c r="D133" s="75">
        <f>3.96+628.2</f>
        <v>632.16000000000008</v>
      </c>
      <c r="E133" s="75">
        <f t="shared" si="32"/>
        <v>0</v>
      </c>
      <c r="F133" s="75">
        <v>500</v>
      </c>
      <c r="G133" s="75">
        <v>0</v>
      </c>
      <c r="H133" s="75">
        <f t="shared" si="28"/>
        <v>-500</v>
      </c>
    </row>
    <row r="134" spans="1:8" x14ac:dyDescent="0.3">
      <c r="A134" s="74">
        <v>203033</v>
      </c>
      <c r="B134" s="74" t="s">
        <v>660</v>
      </c>
      <c r="C134" s="75">
        <v>22125</v>
      </c>
      <c r="D134" s="75">
        <v>22125</v>
      </c>
      <c r="E134" s="75">
        <f t="shared" si="32"/>
        <v>0</v>
      </c>
      <c r="F134" s="75">
        <v>0</v>
      </c>
      <c r="G134" s="75">
        <v>22125</v>
      </c>
      <c r="H134" s="75">
        <f t="shared" si="28"/>
        <v>22125</v>
      </c>
    </row>
    <row r="135" spans="1:8" x14ac:dyDescent="0.3">
      <c r="A135" s="83">
        <v>204</v>
      </c>
      <c r="B135" s="83" t="s">
        <v>87</v>
      </c>
      <c r="C135" s="84">
        <f t="shared" ref="C135:H135" si="33">SUM(C136:C141)</f>
        <v>0</v>
      </c>
      <c r="D135" s="84">
        <f t="shared" si="33"/>
        <v>0</v>
      </c>
      <c r="E135" s="84">
        <f t="shared" si="33"/>
        <v>0</v>
      </c>
      <c r="F135" s="84">
        <f t="shared" si="33"/>
        <v>0</v>
      </c>
      <c r="G135" s="84">
        <f t="shared" si="33"/>
        <v>0</v>
      </c>
      <c r="H135" s="84">
        <f t="shared" si="33"/>
        <v>0</v>
      </c>
    </row>
    <row r="136" spans="1:8" x14ac:dyDescent="0.3">
      <c r="A136" s="85">
        <v>204011</v>
      </c>
      <c r="B136" s="85" t="s">
        <v>1193</v>
      </c>
      <c r="C136" s="86">
        <v>0</v>
      </c>
      <c r="D136" s="86">
        <v>0</v>
      </c>
      <c r="E136" s="86">
        <f t="shared" ref="E136:E141" si="34">D136-C136</f>
        <v>0</v>
      </c>
      <c r="F136" s="86">
        <v>0</v>
      </c>
      <c r="G136" s="86">
        <v>0</v>
      </c>
      <c r="H136" s="86">
        <f t="shared" si="28"/>
        <v>0</v>
      </c>
    </row>
    <row r="137" spans="1:8" x14ac:dyDescent="0.3">
      <c r="A137" s="85">
        <v>204012</v>
      </c>
      <c r="B137" s="85" t="s">
        <v>1194</v>
      </c>
      <c r="C137" s="86">
        <v>0</v>
      </c>
      <c r="D137" s="86">
        <v>0</v>
      </c>
      <c r="E137" s="86">
        <f t="shared" si="34"/>
        <v>0</v>
      </c>
      <c r="F137" s="86">
        <v>0</v>
      </c>
      <c r="G137" s="86">
        <v>0</v>
      </c>
      <c r="H137" s="86">
        <f t="shared" si="28"/>
        <v>0</v>
      </c>
    </row>
    <row r="138" spans="1:8" x14ac:dyDescent="0.3">
      <c r="A138" s="85">
        <v>204021</v>
      </c>
      <c r="B138" s="85" t="s">
        <v>1026</v>
      </c>
      <c r="C138" s="86">
        <v>0</v>
      </c>
      <c r="D138" s="86">
        <v>0</v>
      </c>
      <c r="E138" s="86">
        <f t="shared" si="34"/>
        <v>0</v>
      </c>
      <c r="F138" s="86">
        <v>0</v>
      </c>
      <c r="G138" s="86">
        <v>0</v>
      </c>
      <c r="H138" s="86">
        <f t="shared" si="28"/>
        <v>0</v>
      </c>
    </row>
    <row r="139" spans="1:8" x14ac:dyDescent="0.3">
      <c r="A139" s="85">
        <v>204022</v>
      </c>
      <c r="B139" s="85" t="s">
        <v>1195</v>
      </c>
      <c r="C139" s="86">
        <v>0</v>
      </c>
      <c r="D139" s="86">
        <v>0</v>
      </c>
      <c r="E139" s="86">
        <f t="shared" si="34"/>
        <v>0</v>
      </c>
      <c r="F139" s="86">
        <v>0</v>
      </c>
      <c r="G139" s="86">
        <v>0</v>
      </c>
      <c r="H139" s="86">
        <f t="shared" si="28"/>
        <v>0</v>
      </c>
    </row>
    <row r="140" spans="1:8" x14ac:dyDescent="0.3">
      <c r="A140" s="85">
        <v>204031</v>
      </c>
      <c r="B140" s="85" t="s">
        <v>1196</v>
      </c>
      <c r="C140" s="86">
        <v>0</v>
      </c>
      <c r="D140" s="86">
        <v>0</v>
      </c>
      <c r="E140" s="86">
        <f t="shared" si="34"/>
        <v>0</v>
      </c>
      <c r="F140" s="86">
        <v>0</v>
      </c>
      <c r="G140" s="86">
        <v>0</v>
      </c>
      <c r="H140" s="86">
        <f t="shared" si="28"/>
        <v>0</v>
      </c>
    </row>
    <row r="141" spans="1:8" ht="15" thickBot="1" x14ac:dyDescent="0.35">
      <c r="A141" s="85">
        <v>204041</v>
      </c>
      <c r="B141" s="85" t="s">
        <v>660</v>
      </c>
      <c r="C141" s="86">
        <v>0</v>
      </c>
      <c r="D141" s="86">
        <v>0</v>
      </c>
      <c r="E141" s="86">
        <f t="shared" si="34"/>
        <v>0</v>
      </c>
      <c r="F141" s="86">
        <v>0</v>
      </c>
      <c r="G141" s="86">
        <v>0</v>
      </c>
      <c r="H141" s="86">
        <f t="shared" si="28"/>
        <v>0</v>
      </c>
    </row>
    <row r="142" spans="1:8" ht="16.2" thickBot="1" x14ac:dyDescent="0.35">
      <c r="A142" s="67">
        <v>3</v>
      </c>
      <c r="B142" s="70" t="s">
        <v>93</v>
      </c>
      <c r="C142" s="71">
        <f t="shared" ref="C142:H142" si="35">C143+C154+C163+C172+C180</f>
        <v>565274.15999999992</v>
      </c>
      <c r="D142" s="71">
        <f t="shared" si="35"/>
        <v>466426.73</v>
      </c>
      <c r="E142" s="68">
        <f t="shared" si="35"/>
        <v>-98847.430000000008</v>
      </c>
      <c r="F142" s="71">
        <f t="shared" si="35"/>
        <v>487686.27999999997</v>
      </c>
      <c r="G142" s="71">
        <f t="shared" si="35"/>
        <v>412597.29000000004</v>
      </c>
      <c r="H142" s="68">
        <f t="shared" si="35"/>
        <v>-75088.989999999991</v>
      </c>
    </row>
    <row r="143" spans="1:8" x14ac:dyDescent="0.3">
      <c r="A143" s="72">
        <v>301</v>
      </c>
      <c r="B143" s="72" t="s">
        <v>1197</v>
      </c>
      <c r="C143" s="73">
        <f t="shared" ref="C143:H143" si="36">SUM(C144:C153)</f>
        <v>215014.62</v>
      </c>
      <c r="D143" s="73">
        <f t="shared" si="36"/>
        <v>192921.31</v>
      </c>
      <c r="E143" s="73">
        <f t="shared" si="36"/>
        <v>-22093.309999999998</v>
      </c>
      <c r="F143" s="73">
        <f t="shared" si="36"/>
        <v>198175.28999999998</v>
      </c>
      <c r="G143" s="73">
        <f t="shared" si="36"/>
        <v>172675.29</v>
      </c>
      <c r="H143" s="73">
        <f t="shared" si="36"/>
        <v>-25499.999999999993</v>
      </c>
    </row>
    <row r="144" spans="1:8" x14ac:dyDescent="0.3">
      <c r="A144" s="74">
        <v>301011</v>
      </c>
      <c r="B144" s="74" t="s">
        <v>1198</v>
      </c>
      <c r="C144" s="75">
        <v>51524.02</v>
      </c>
      <c r="D144" s="75">
        <v>49567.65</v>
      </c>
      <c r="E144" s="75">
        <f>D144-C144</f>
        <v>-1956.3699999999953</v>
      </c>
      <c r="F144" s="75">
        <v>55700</v>
      </c>
      <c r="G144" s="75">
        <v>44500</v>
      </c>
      <c r="H144" s="75">
        <f>G144-F144</f>
        <v>-11200</v>
      </c>
    </row>
    <row r="145" spans="1:8" x14ac:dyDescent="0.3">
      <c r="A145" s="74">
        <v>301012</v>
      </c>
      <c r="B145" s="74" t="s">
        <v>1199</v>
      </c>
      <c r="C145" s="75">
        <v>16114.44</v>
      </c>
      <c r="D145" s="75">
        <v>15220</v>
      </c>
      <c r="E145" s="75">
        <f t="shared" ref="E145:E153" si="37">D145-C145</f>
        <v>-894.44000000000051</v>
      </c>
      <c r="F145" s="75">
        <v>14500</v>
      </c>
      <c r="G145" s="75">
        <v>12000</v>
      </c>
      <c r="H145" s="75">
        <f t="shared" ref="H145:H181" si="38">G145-F145</f>
        <v>-2500</v>
      </c>
    </row>
    <row r="146" spans="1:8" x14ac:dyDescent="0.3">
      <c r="A146" s="74">
        <v>301013</v>
      </c>
      <c r="B146" s="74" t="s">
        <v>23</v>
      </c>
      <c r="C146" s="75">
        <v>90500</v>
      </c>
      <c r="D146" s="75">
        <v>86500</v>
      </c>
      <c r="E146" s="75">
        <f t="shared" si="37"/>
        <v>-4000</v>
      </c>
      <c r="F146" s="75">
        <v>92275.29</v>
      </c>
      <c r="G146" s="75">
        <v>81000</v>
      </c>
      <c r="H146" s="75">
        <f t="shared" si="38"/>
        <v>-11275.289999999994</v>
      </c>
    </row>
    <row r="147" spans="1:8" x14ac:dyDescent="0.3">
      <c r="A147" s="74">
        <v>301014</v>
      </c>
      <c r="B147" s="74" t="s">
        <v>1200</v>
      </c>
      <c r="C147" s="75">
        <v>585</v>
      </c>
      <c r="D147" s="75">
        <v>585</v>
      </c>
      <c r="E147" s="75">
        <f t="shared" si="37"/>
        <v>0</v>
      </c>
      <c r="F147" s="75">
        <v>500</v>
      </c>
      <c r="G147" s="75">
        <v>0</v>
      </c>
      <c r="H147" s="75">
        <f t="shared" si="38"/>
        <v>-500</v>
      </c>
    </row>
    <row r="148" spans="1:8" x14ac:dyDescent="0.3">
      <c r="A148" s="74">
        <v>301015</v>
      </c>
      <c r="B148" s="74" t="s">
        <v>1277</v>
      </c>
      <c r="C148" s="75">
        <v>2000</v>
      </c>
      <c r="D148" s="75">
        <v>2000</v>
      </c>
      <c r="E148" s="75">
        <f t="shared" si="37"/>
        <v>0</v>
      </c>
      <c r="F148" s="75">
        <v>8000</v>
      </c>
      <c r="G148" s="75">
        <v>2000</v>
      </c>
      <c r="H148" s="75">
        <f t="shared" si="38"/>
        <v>-6000</v>
      </c>
    </row>
    <row r="149" spans="1:8" x14ac:dyDescent="0.3">
      <c r="A149" s="74">
        <v>301016</v>
      </c>
      <c r="B149" s="74" t="s">
        <v>1202</v>
      </c>
      <c r="C149" s="75">
        <v>0</v>
      </c>
      <c r="D149" s="75">
        <v>0</v>
      </c>
      <c r="E149" s="75">
        <f t="shared" si="37"/>
        <v>0</v>
      </c>
      <c r="F149" s="75">
        <v>6000</v>
      </c>
      <c r="G149" s="75">
        <v>0</v>
      </c>
      <c r="H149" s="75">
        <f t="shared" si="38"/>
        <v>-6000</v>
      </c>
    </row>
    <row r="150" spans="1:8" x14ac:dyDescent="0.3">
      <c r="A150" s="74">
        <v>301017</v>
      </c>
      <c r="B150" s="74" t="s">
        <v>1203</v>
      </c>
      <c r="C150" s="75">
        <v>1223.9000000000001</v>
      </c>
      <c r="D150" s="75">
        <v>1000</v>
      </c>
      <c r="E150" s="75">
        <f t="shared" si="37"/>
        <v>-223.90000000000009</v>
      </c>
      <c r="F150" s="75">
        <v>2000</v>
      </c>
      <c r="G150" s="75">
        <v>1000</v>
      </c>
      <c r="H150" s="75">
        <f t="shared" si="38"/>
        <v>-1000</v>
      </c>
    </row>
    <row r="151" spans="1:8" x14ac:dyDescent="0.3">
      <c r="A151" s="74">
        <v>301018</v>
      </c>
      <c r="B151" s="74" t="s">
        <v>1204</v>
      </c>
      <c r="C151" s="75">
        <v>2018.6</v>
      </c>
      <c r="D151" s="75">
        <v>2000</v>
      </c>
      <c r="E151" s="75">
        <f t="shared" si="37"/>
        <v>-18.599999999999909</v>
      </c>
      <c r="F151" s="75">
        <v>4000</v>
      </c>
      <c r="G151" s="75">
        <v>0</v>
      </c>
      <c r="H151" s="75">
        <f t="shared" si="38"/>
        <v>-4000</v>
      </c>
    </row>
    <row r="152" spans="1:8" x14ac:dyDescent="0.3">
      <c r="A152" s="74">
        <v>301019</v>
      </c>
      <c r="B152" s="74" t="s">
        <v>1205</v>
      </c>
      <c r="C152" s="75">
        <v>15000</v>
      </c>
      <c r="D152" s="75">
        <v>0</v>
      </c>
      <c r="E152" s="75">
        <f t="shared" si="37"/>
        <v>-15000</v>
      </c>
      <c r="F152" s="75">
        <v>15000</v>
      </c>
      <c r="G152" s="75">
        <v>0</v>
      </c>
      <c r="H152" s="75">
        <f t="shared" si="38"/>
        <v>-15000</v>
      </c>
    </row>
    <row r="153" spans="1:8" x14ac:dyDescent="0.3">
      <c r="A153" s="74">
        <v>301020</v>
      </c>
      <c r="B153" s="74" t="s">
        <v>1206</v>
      </c>
      <c r="C153" s="75">
        <v>36048.660000000003</v>
      </c>
      <c r="D153" s="75">
        <v>36048.660000000003</v>
      </c>
      <c r="E153" s="75">
        <f t="shared" si="37"/>
        <v>0</v>
      </c>
      <c r="F153" s="75">
        <v>200</v>
      </c>
      <c r="G153" s="75">
        <v>32175.29</v>
      </c>
      <c r="H153" s="75">
        <f t="shared" si="38"/>
        <v>31975.29</v>
      </c>
    </row>
    <row r="154" spans="1:8" x14ac:dyDescent="0.3">
      <c r="A154" s="72">
        <v>302</v>
      </c>
      <c r="B154" s="72" t="s">
        <v>1231</v>
      </c>
      <c r="C154" s="73">
        <f t="shared" ref="C154:H154" si="39">SUM(C155:C162)</f>
        <v>14308.609999999999</v>
      </c>
      <c r="D154" s="73">
        <f t="shared" si="39"/>
        <v>0</v>
      </c>
      <c r="E154" s="73">
        <f t="shared" si="39"/>
        <v>-14308.609999999999</v>
      </c>
      <c r="F154" s="73">
        <f t="shared" si="39"/>
        <v>16500</v>
      </c>
      <c r="G154" s="73">
        <f t="shared" si="39"/>
        <v>0</v>
      </c>
      <c r="H154" s="73">
        <f t="shared" si="39"/>
        <v>-16500</v>
      </c>
    </row>
    <row r="155" spans="1:8" x14ac:dyDescent="0.3">
      <c r="A155" s="74">
        <v>302011</v>
      </c>
      <c r="B155" s="74" t="s">
        <v>1198</v>
      </c>
      <c r="C155" s="75">
        <v>13495.8</v>
      </c>
      <c r="D155" s="75">
        <v>0</v>
      </c>
      <c r="E155" s="75">
        <f t="shared" ref="E155:E162" si="40">D155-C155</f>
        <v>-13495.8</v>
      </c>
      <c r="F155" s="75">
        <v>14500</v>
      </c>
      <c r="G155" s="75">
        <v>0</v>
      </c>
      <c r="H155" s="75">
        <f t="shared" ref="H155:H162" si="41">G155-F155</f>
        <v>-14500</v>
      </c>
    </row>
    <row r="156" spans="1:8" x14ac:dyDescent="0.3">
      <c r="A156" s="74">
        <v>302012</v>
      </c>
      <c r="B156" s="74" t="s">
        <v>1199</v>
      </c>
      <c r="C156" s="75">
        <v>812.81</v>
      </c>
      <c r="D156" s="75">
        <v>0</v>
      </c>
      <c r="E156" s="75">
        <f t="shared" si="40"/>
        <v>-812.81</v>
      </c>
      <c r="F156" s="75">
        <v>0</v>
      </c>
      <c r="G156" s="75">
        <v>0</v>
      </c>
      <c r="H156" s="75">
        <f t="shared" si="41"/>
        <v>0</v>
      </c>
    </row>
    <row r="157" spans="1:8" x14ac:dyDescent="0.3">
      <c r="A157" s="74">
        <v>302013</v>
      </c>
      <c r="B157" s="74" t="s">
        <v>23</v>
      </c>
      <c r="C157" s="75">
        <v>0</v>
      </c>
      <c r="D157" s="75">
        <v>0</v>
      </c>
      <c r="E157" s="75">
        <f t="shared" si="40"/>
        <v>0</v>
      </c>
      <c r="F157" s="75">
        <v>0</v>
      </c>
      <c r="G157" s="75">
        <v>0</v>
      </c>
      <c r="H157" s="75">
        <f t="shared" si="41"/>
        <v>0</v>
      </c>
    </row>
    <row r="158" spans="1:8" x14ac:dyDescent="0.3">
      <c r="A158" s="74">
        <v>302014</v>
      </c>
      <c r="B158" s="74" t="s">
        <v>1201</v>
      </c>
      <c r="C158" s="75">
        <v>0</v>
      </c>
      <c r="D158" s="75">
        <v>0</v>
      </c>
      <c r="E158" s="75">
        <f t="shared" si="40"/>
        <v>0</v>
      </c>
      <c r="F158" s="75">
        <v>2000</v>
      </c>
      <c r="G158" s="75">
        <v>0</v>
      </c>
      <c r="H158" s="75">
        <f t="shared" si="41"/>
        <v>-2000</v>
      </c>
    </row>
    <row r="159" spans="1:8" x14ac:dyDescent="0.3">
      <c r="A159" s="74">
        <v>302015</v>
      </c>
      <c r="B159" s="74" t="s">
        <v>1202</v>
      </c>
      <c r="C159" s="75">
        <v>0</v>
      </c>
      <c r="D159" s="75">
        <v>0</v>
      </c>
      <c r="E159" s="75">
        <f t="shared" si="40"/>
        <v>0</v>
      </c>
      <c r="F159" s="75">
        <v>0</v>
      </c>
      <c r="G159" s="75">
        <v>0</v>
      </c>
      <c r="H159" s="75">
        <f t="shared" si="41"/>
        <v>0</v>
      </c>
    </row>
    <row r="160" spans="1:8" x14ac:dyDescent="0.3">
      <c r="A160" s="74">
        <v>302016</v>
      </c>
      <c r="B160" s="74" t="s">
        <v>1203</v>
      </c>
      <c r="C160" s="75">
        <v>0</v>
      </c>
      <c r="D160" s="75">
        <v>0</v>
      </c>
      <c r="E160" s="75">
        <f t="shared" si="40"/>
        <v>0</v>
      </c>
      <c r="F160" s="75">
        <v>0</v>
      </c>
      <c r="G160" s="75">
        <v>0</v>
      </c>
      <c r="H160" s="75">
        <f t="shared" si="41"/>
        <v>0</v>
      </c>
    </row>
    <row r="161" spans="1:8" x14ac:dyDescent="0.3">
      <c r="A161" s="74">
        <v>302017</v>
      </c>
      <c r="B161" s="74" t="s">
        <v>1204</v>
      </c>
      <c r="C161" s="75">
        <v>0</v>
      </c>
      <c r="D161" s="75">
        <v>0</v>
      </c>
      <c r="E161" s="75">
        <f t="shared" si="40"/>
        <v>0</v>
      </c>
      <c r="F161" s="75">
        <v>0</v>
      </c>
      <c r="G161" s="75">
        <v>0</v>
      </c>
      <c r="H161" s="75">
        <f t="shared" si="41"/>
        <v>0</v>
      </c>
    </row>
    <row r="162" spans="1:8" x14ac:dyDescent="0.3">
      <c r="A162" s="74">
        <v>302018</v>
      </c>
      <c r="B162" s="74" t="s">
        <v>1205</v>
      </c>
      <c r="C162" s="75">
        <v>0</v>
      </c>
      <c r="D162" s="75">
        <v>0</v>
      </c>
      <c r="E162" s="75">
        <f t="shared" si="40"/>
        <v>0</v>
      </c>
      <c r="F162" s="75">
        <v>0</v>
      </c>
      <c r="G162" s="75">
        <v>0</v>
      </c>
      <c r="H162" s="75">
        <f t="shared" si="41"/>
        <v>0</v>
      </c>
    </row>
    <row r="163" spans="1:8" x14ac:dyDescent="0.3">
      <c r="A163" s="72">
        <v>303</v>
      </c>
      <c r="B163" s="72" t="s">
        <v>1207</v>
      </c>
      <c r="C163" s="73">
        <f t="shared" ref="C163:H163" si="42">SUM(C164:C171)</f>
        <v>189560.93999999997</v>
      </c>
      <c r="D163" s="73">
        <f t="shared" si="42"/>
        <v>157233.53</v>
      </c>
      <c r="E163" s="73">
        <f t="shared" si="42"/>
        <v>-32327.410000000007</v>
      </c>
      <c r="F163" s="73">
        <f t="shared" si="42"/>
        <v>153017.39000000001</v>
      </c>
      <c r="G163" s="73">
        <f t="shared" si="42"/>
        <v>132446</v>
      </c>
      <c r="H163" s="73">
        <f t="shared" si="42"/>
        <v>-20571.39</v>
      </c>
    </row>
    <row r="164" spans="1:8" x14ac:dyDescent="0.3">
      <c r="A164" s="74">
        <v>303011</v>
      </c>
      <c r="B164" s="74" t="s">
        <v>1198</v>
      </c>
      <c r="C164" s="75">
        <v>42038.93</v>
      </c>
      <c r="D164" s="75">
        <v>40043.379999999997</v>
      </c>
      <c r="E164" s="75">
        <f t="shared" ref="E164:E171" si="43">D164-C164</f>
        <v>-1995.5500000000029</v>
      </c>
      <c r="F164" s="75">
        <v>32000</v>
      </c>
      <c r="G164" s="75">
        <v>32000</v>
      </c>
      <c r="H164" s="75">
        <f t="shared" si="38"/>
        <v>0</v>
      </c>
    </row>
    <row r="165" spans="1:8" x14ac:dyDescent="0.3">
      <c r="A165" s="74">
        <v>303012</v>
      </c>
      <c r="B165" s="74" t="s">
        <v>1199</v>
      </c>
      <c r="C165" s="75">
        <v>24746.78</v>
      </c>
      <c r="D165" s="75">
        <v>22863</v>
      </c>
      <c r="E165" s="75">
        <f t="shared" si="43"/>
        <v>-1883.7799999999988</v>
      </c>
      <c r="F165" s="75">
        <v>19821.39</v>
      </c>
      <c r="G165" s="75">
        <v>18000</v>
      </c>
      <c r="H165" s="75">
        <f t="shared" si="38"/>
        <v>-1821.3899999999994</v>
      </c>
    </row>
    <row r="166" spans="1:8" x14ac:dyDescent="0.3">
      <c r="A166" s="74">
        <v>303013</v>
      </c>
      <c r="B166" s="74" t="s">
        <v>23</v>
      </c>
      <c r="C166" s="75">
        <v>107599.27</v>
      </c>
      <c r="D166" s="75">
        <v>82046</v>
      </c>
      <c r="E166" s="75">
        <f t="shared" si="43"/>
        <v>-25553.270000000004</v>
      </c>
      <c r="F166" s="75">
        <v>93196</v>
      </c>
      <c r="G166" s="75">
        <v>80446</v>
      </c>
      <c r="H166" s="75">
        <f t="shared" si="38"/>
        <v>-12750</v>
      </c>
    </row>
    <row r="167" spans="1:8" x14ac:dyDescent="0.3">
      <c r="A167" s="74">
        <v>303014</v>
      </c>
      <c r="B167" s="74" t="s">
        <v>1200</v>
      </c>
      <c r="C167" s="75">
        <v>1681.15</v>
      </c>
      <c r="D167" s="75">
        <v>1541.15</v>
      </c>
      <c r="E167" s="75">
        <f t="shared" si="43"/>
        <v>-140</v>
      </c>
      <c r="F167" s="75">
        <v>0</v>
      </c>
      <c r="G167" s="75">
        <v>0</v>
      </c>
      <c r="H167" s="75">
        <f t="shared" si="38"/>
        <v>0</v>
      </c>
    </row>
    <row r="168" spans="1:8" x14ac:dyDescent="0.3">
      <c r="A168" s="74">
        <v>303015</v>
      </c>
      <c r="B168" s="74" t="s">
        <v>1202</v>
      </c>
      <c r="C168" s="75">
        <v>7985.81</v>
      </c>
      <c r="D168" s="75">
        <v>5700</v>
      </c>
      <c r="E168" s="75">
        <f t="shared" si="43"/>
        <v>-2285.8100000000004</v>
      </c>
      <c r="F168" s="75">
        <v>5000</v>
      </c>
      <c r="G168" s="75">
        <v>0</v>
      </c>
      <c r="H168" s="75">
        <f t="shared" si="38"/>
        <v>-5000</v>
      </c>
    </row>
    <row r="169" spans="1:8" x14ac:dyDescent="0.3">
      <c r="A169" s="74">
        <v>303016</v>
      </c>
      <c r="B169" s="74" t="s">
        <v>1203</v>
      </c>
      <c r="C169" s="75">
        <v>0</v>
      </c>
      <c r="D169" s="75">
        <v>0</v>
      </c>
      <c r="E169" s="75">
        <f t="shared" si="43"/>
        <v>0</v>
      </c>
      <c r="F169" s="75">
        <v>0</v>
      </c>
      <c r="G169" s="75">
        <v>0</v>
      </c>
      <c r="H169" s="75">
        <f t="shared" si="38"/>
        <v>0</v>
      </c>
    </row>
    <row r="170" spans="1:8" x14ac:dyDescent="0.3">
      <c r="A170" s="74">
        <v>303017</v>
      </c>
      <c r="B170" s="74" t="s">
        <v>1204</v>
      </c>
      <c r="C170" s="75">
        <f>1519+1250+1000</f>
        <v>3769</v>
      </c>
      <c r="D170" s="75">
        <v>3300</v>
      </c>
      <c r="E170" s="75">
        <f t="shared" si="43"/>
        <v>-469</v>
      </c>
      <c r="F170" s="75">
        <v>3000</v>
      </c>
      <c r="G170" s="75">
        <v>0</v>
      </c>
      <c r="H170" s="75">
        <f t="shared" si="38"/>
        <v>-3000</v>
      </c>
    </row>
    <row r="171" spans="1:8" x14ac:dyDescent="0.3">
      <c r="A171" s="74">
        <v>303018</v>
      </c>
      <c r="B171" s="74" t="s">
        <v>1208</v>
      </c>
      <c r="C171" s="75">
        <v>1740</v>
      </c>
      <c r="D171" s="75">
        <v>1740</v>
      </c>
      <c r="E171" s="75">
        <f t="shared" si="43"/>
        <v>0</v>
      </c>
      <c r="F171" s="75">
        <v>0</v>
      </c>
      <c r="G171" s="75">
        <v>2000</v>
      </c>
      <c r="H171" s="75">
        <f t="shared" si="38"/>
        <v>2000</v>
      </c>
    </row>
    <row r="172" spans="1:8" x14ac:dyDescent="0.3">
      <c r="A172" s="72">
        <v>304</v>
      </c>
      <c r="B172" s="72" t="s">
        <v>1209</v>
      </c>
      <c r="C172" s="73">
        <f t="shared" ref="C172:H172" si="44">SUM(C173:C179)</f>
        <v>45827.66</v>
      </c>
      <c r="D172" s="73">
        <f t="shared" si="44"/>
        <v>36202.92</v>
      </c>
      <c r="E172" s="73">
        <f t="shared" si="44"/>
        <v>-9624.74</v>
      </c>
      <c r="F172" s="73">
        <f t="shared" si="44"/>
        <v>39993.599999999999</v>
      </c>
      <c r="G172" s="73">
        <f t="shared" si="44"/>
        <v>27476</v>
      </c>
      <c r="H172" s="73">
        <f t="shared" si="44"/>
        <v>-12517.599999999999</v>
      </c>
    </row>
    <row r="173" spans="1:8" x14ac:dyDescent="0.3">
      <c r="A173" s="74">
        <v>304011</v>
      </c>
      <c r="B173" s="74" t="s">
        <v>1198</v>
      </c>
      <c r="C173" s="75">
        <v>11182.02</v>
      </c>
      <c r="D173" s="75">
        <v>8566.42</v>
      </c>
      <c r="E173" s="75">
        <f t="shared" ref="E173:E179" si="45">D173-C173</f>
        <v>-2615.6000000000004</v>
      </c>
      <c r="F173" s="75">
        <v>5250</v>
      </c>
      <c r="G173" s="75">
        <v>5000</v>
      </c>
      <c r="H173" s="75">
        <f t="shared" si="38"/>
        <v>-250</v>
      </c>
    </row>
    <row r="174" spans="1:8" x14ac:dyDescent="0.3">
      <c r="A174" s="74">
        <v>304012</v>
      </c>
      <c r="B174" s="74" t="s">
        <v>1199</v>
      </c>
      <c r="C174" s="75">
        <v>6254.74</v>
      </c>
      <c r="D174" s="75">
        <v>5110.5</v>
      </c>
      <c r="E174" s="75">
        <f t="shared" si="45"/>
        <v>-1144.2399999999998</v>
      </c>
      <c r="F174" s="75">
        <v>5710</v>
      </c>
      <c r="G174" s="75">
        <v>2000</v>
      </c>
      <c r="H174" s="75">
        <f t="shared" si="38"/>
        <v>-3710</v>
      </c>
    </row>
    <row r="175" spans="1:8" x14ac:dyDescent="0.3">
      <c r="A175" s="74">
        <v>304013</v>
      </c>
      <c r="B175" s="74" t="s">
        <v>1192</v>
      </c>
      <c r="C175" s="75">
        <v>17432.25</v>
      </c>
      <c r="D175" s="75">
        <v>15826</v>
      </c>
      <c r="E175" s="75">
        <f t="shared" si="45"/>
        <v>-1606.25</v>
      </c>
      <c r="F175" s="75">
        <v>15208.6</v>
      </c>
      <c r="G175" s="75">
        <v>13826</v>
      </c>
      <c r="H175" s="75">
        <f t="shared" si="38"/>
        <v>-1382.6000000000004</v>
      </c>
    </row>
    <row r="176" spans="1:8" x14ac:dyDescent="0.3">
      <c r="A176" s="74">
        <v>304014</v>
      </c>
      <c r="B176" s="74" t="s">
        <v>1256</v>
      </c>
      <c r="C176" s="75">
        <v>10448.65</v>
      </c>
      <c r="D176" s="75">
        <v>0</v>
      </c>
      <c r="E176" s="75">
        <f t="shared" si="45"/>
        <v>-10448.65</v>
      </c>
      <c r="F176" s="75">
        <v>13075</v>
      </c>
      <c r="G176" s="75">
        <v>0</v>
      </c>
      <c r="H176" s="75">
        <f t="shared" si="38"/>
        <v>-13075</v>
      </c>
    </row>
    <row r="177" spans="1:8" x14ac:dyDescent="0.3">
      <c r="A177" s="74">
        <v>304015</v>
      </c>
      <c r="B177" s="74" t="s">
        <v>1201</v>
      </c>
      <c r="C177" s="75">
        <v>510</v>
      </c>
      <c r="D177" s="75">
        <v>500</v>
      </c>
      <c r="E177" s="75">
        <f t="shared" si="45"/>
        <v>-10</v>
      </c>
      <c r="F177" s="75">
        <v>500</v>
      </c>
      <c r="G177" s="75">
        <v>500</v>
      </c>
      <c r="H177" s="75">
        <f t="shared" si="38"/>
        <v>0</v>
      </c>
    </row>
    <row r="178" spans="1:8" x14ac:dyDescent="0.3">
      <c r="A178" s="74">
        <v>304016</v>
      </c>
      <c r="B178" s="74" t="s">
        <v>1257</v>
      </c>
      <c r="C178" s="75">
        <v>0</v>
      </c>
      <c r="D178" s="75">
        <v>0</v>
      </c>
      <c r="E178" s="75">
        <f t="shared" si="45"/>
        <v>0</v>
      </c>
      <c r="F178" s="75">
        <v>250</v>
      </c>
      <c r="G178" s="75">
        <v>0</v>
      </c>
      <c r="H178" s="75">
        <f t="shared" si="38"/>
        <v>-250</v>
      </c>
    </row>
    <row r="179" spans="1:8" x14ac:dyDescent="0.3">
      <c r="A179" s="74">
        <v>304017</v>
      </c>
      <c r="B179" s="74" t="s">
        <v>1208</v>
      </c>
      <c r="C179" s="75">
        <v>0</v>
      </c>
      <c r="D179" s="75">
        <v>6200</v>
      </c>
      <c r="E179" s="75">
        <f t="shared" si="45"/>
        <v>6200</v>
      </c>
      <c r="F179" s="75">
        <v>0</v>
      </c>
      <c r="G179" s="75">
        <v>6150</v>
      </c>
      <c r="H179" s="75">
        <f t="shared" si="38"/>
        <v>6150</v>
      </c>
    </row>
    <row r="180" spans="1:8" x14ac:dyDescent="0.3">
      <c r="A180" s="72">
        <v>305</v>
      </c>
      <c r="B180" s="72" t="s">
        <v>587</v>
      </c>
      <c r="C180" s="73">
        <f t="shared" ref="C180:H180" si="46">SUM(C181:C181)</f>
        <v>100562.33</v>
      </c>
      <c r="D180" s="73">
        <f t="shared" si="46"/>
        <v>80068.97</v>
      </c>
      <c r="E180" s="73">
        <f t="shared" si="46"/>
        <v>-20493.36</v>
      </c>
      <c r="F180" s="73">
        <f t="shared" si="46"/>
        <v>80000</v>
      </c>
      <c r="G180" s="73">
        <f t="shared" si="46"/>
        <v>80000</v>
      </c>
      <c r="H180" s="73">
        <f t="shared" si="46"/>
        <v>0</v>
      </c>
    </row>
    <row r="181" spans="1:8" ht="15" thickBot="1" x14ac:dyDescent="0.35">
      <c r="A181" s="74">
        <v>305011</v>
      </c>
      <c r="B181" s="74" t="s">
        <v>1215</v>
      </c>
      <c r="C181" s="75">
        <v>100562.33</v>
      </c>
      <c r="D181" s="75">
        <v>80068.97</v>
      </c>
      <c r="E181" s="75">
        <f>D181-C181</f>
        <v>-20493.36</v>
      </c>
      <c r="F181" s="75">
        <v>80000</v>
      </c>
      <c r="G181" s="75">
        <v>80000</v>
      </c>
      <c r="H181" s="75">
        <f t="shared" si="38"/>
        <v>0</v>
      </c>
    </row>
    <row r="182" spans="1:8" ht="16.2" thickBot="1" x14ac:dyDescent="0.35">
      <c r="A182" s="67">
        <v>4</v>
      </c>
      <c r="B182" s="70" t="s">
        <v>588</v>
      </c>
      <c r="C182" s="71">
        <f t="shared" ref="C182:H182" si="47">C183+C188+C190+C200+C209+C217</f>
        <v>746538.37</v>
      </c>
      <c r="D182" s="71">
        <f t="shared" si="47"/>
        <v>882036.62</v>
      </c>
      <c r="E182" s="68">
        <f t="shared" si="47"/>
        <v>135498.25000000003</v>
      </c>
      <c r="F182" s="71">
        <f t="shared" si="47"/>
        <v>492300</v>
      </c>
      <c r="G182" s="71">
        <f t="shared" si="47"/>
        <v>634200</v>
      </c>
      <c r="H182" s="68">
        <f t="shared" si="47"/>
        <v>141900</v>
      </c>
    </row>
    <row r="183" spans="1:8" x14ac:dyDescent="0.3">
      <c r="A183" s="72">
        <v>401</v>
      </c>
      <c r="B183" s="72" t="s">
        <v>592</v>
      </c>
      <c r="C183" s="73">
        <f t="shared" ref="C183:H183" si="48">C186+C187+C184+C185</f>
        <v>327869.82</v>
      </c>
      <c r="D183" s="73">
        <f t="shared" si="48"/>
        <v>13781.35</v>
      </c>
      <c r="E183" s="73">
        <f t="shared" si="48"/>
        <v>-314088.47000000003</v>
      </c>
      <c r="F183" s="73">
        <f t="shared" si="48"/>
        <v>302500</v>
      </c>
      <c r="G183" s="73">
        <f t="shared" si="48"/>
        <v>0</v>
      </c>
      <c r="H183" s="73">
        <f t="shared" si="48"/>
        <v>-302500</v>
      </c>
    </row>
    <row r="184" spans="1:8" x14ac:dyDescent="0.3">
      <c r="A184" s="74">
        <v>401001</v>
      </c>
      <c r="B184" s="74" t="s">
        <v>1192</v>
      </c>
      <c r="C184" s="75">
        <v>318657.62</v>
      </c>
      <c r="D184" s="75">
        <v>13781.35</v>
      </c>
      <c r="E184" s="75">
        <f>D184-C184</f>
        <v>-304876.27</v>
      </c>
      <c r="F184" s="75">
        <v>295000</v>
      </c>
      <c r="G184" s="75">
        <v>0</v>
      </c>
      <c r="H184" s="75">
        <f t="shared" ref="H184:H220" si="49">G184-F184</f>
        <v>-295000</v>
      </c>
    </row>
    <row r="185" spans="1:8" x14ac:dyDescent="0.3">
      <c r="A185" s="74">
        <v>401002</v>
      </c>
      <c r="B185" s="74" t="s">
        <v>596</v>
      </c>
      <c r="C185" s="75">
        <v>7228.55</v>
      </c>
      <c r="D185" s="75">
        <v>0</v>
      </c>
      <c r="E185" s="75">
        <f>D185-C185</f>
        <v>-7228.55</v>
      </c>
      <c r="F185" s="75">
        <v>4500</v>
      </c>
      <c r="G185" s="75">
        <v>0</v>
      </c>
      <c r="H185" s="75">
        <f t="shared" si="49"/>
        <v>-4500</v>
      </c>
    </row>
    <row r="186" spans="1:8" x14ac:dyDescent="0.3">
      <c r="A186" s="74">
        <v>401003</v>
      </c>
      <c r="B186" s="74" t="s">
        <v>1210</v>
      </c>
      <c r="C186" s="75">
        <v>1983.65</v>
      </c>
      <c r="D186" s="75">
        <v>0</v>
      </c>
      <c r="E186" s="75">
        <f>D186-C186</f>
        <v>-1983.65</v>
      </c>
      <c r="F186" s="75">
        <v>2000</v>
      </c>
      <c r="G186" s="75">
        <v>0</v>
      </c>
      <c r="H186" s="75">
        <f t="shared" si="49"/>
        <v>-2000</v>
      </c>
    </row>
    <row r="187" spans="1:8" x14ac:dyDescent="0.3">
      <c r="A187" s="74">
        <v>401004</v>
      </c>
      <c r="B187" s="74" t="s">
        <v>600</v>
      </c>
      <c r="C187" s="75">
        <v>0</v>
      </c>
      <c r="D187" s="75">
        <v>0</v>
      </c>
      <c r="E187" s="75">
        <f>D187-C187</f>
        <v>0</v>
      </c>
      <c r="F187" s="75">
        <v>1000</v>
      </c>
      <c r="G187" s="75">
        <v>0</v>
      </c>
      <c r="H187" s="75">
        <f t="shared" si="49"/>
        <v>-1000</v>
      </c>
    </row>
    <row r="188" spans="1:8" x14ac:dyDescent="0.3">
      <c r="A188" s="72">
        <v>402</v>
      </c>
      <c r="B188" s="72" t="s">
        <v>1211</v>
      </c>
      <c r="C188" s="73">
        <f t="shared" ref="C188:H188" si="50">C189</f>
        <v>4800</v>
      </c>
      <c r="D188" s="73">
        <f t="shared" si="50"/>
        <v>0</v>
      </c>
      <c r="E188" s="73">
        <f t="shared" si="50"/>
        <v>-4800</v>
      </c>
      <c r="F188" s="73">
        <f t="shared" si="50"/>
        <v>5000</v>
      </c>
      <c r="G188" s="73">
        <f t="shared" si="50"/>
        <v>0</v>
      </c>
      <c r="H188" s="73">
        <f t="shared" si="50"/>
        <v>-5000</v>
      </c>
    </row>
    <row r="189" spans="1:8" x14ac:dyDescent="0.3">
      <c r="A189" s="74">
        <v>402001</v>
      </c>
      <c r="B189" s="74" t="s">
        <v>604</v>
      </c>
      <c r="C189" s="75">
        <v>4800</v>
      </c>
      <c r="D189" s="75">
        <v>0</v>
      </c>
      <c r="E189" s="75">
        <f>D189-C189</f>
        <v>-4800</v>
      </c>
      <c r="F189" s="75">
        <v>5000</v>
      </c>
      <c r="G189" s="75">
        <v>0</v>
      </c>
      <c r="H189" s="75">
        <f t="shared" si="49"/>
        <v>-5000</v>
      </c>
    </row>
    <row r="190" spans="1:8" x14ac:dyDescent="0.3">
      <c r="A190" s="72">
        <v>403</v>
      </c>
      <c r="B190" s="72" t="s">
        <v>606</v>
      </c>
      <c r="C190" s="73">
        <f t="shared" ref="C190:H190" si="51">C191+C192+C193+C194+C195+C196+C197+C198+C199</f>
        <v>45591.57</v>
      </c>
      <c r="D190" s="73">
        <f t="shared" si="51"/>
        <v>14448.849999999999</v>
      </c>
      <c r="E190" s="73">
        <f t="shared" si="51"/>
        <v>-31142.719999999998</v>
      </c>
      <c r="F190" s="73">
        <f t="shared" si="51"/>
        <v>45950</v>
      </c>
      <c r="G190" s="73">
        <f t="shared" si="51"/>
        <v>12600</v>
      </c>
      <c r="H190" s="73">
        <f t="shared" si="51"/>
        <v>-33350</v>
      </c>
    </row>
    <row r="191" spans="1:8" x14ac:dyDescent="0.3">
      <c r="A191" s="74">
        <v>403001</v>
      </c>
      <c r="B191" s="74" t="s">
        <v>608</v>
      </c>
      <c r="C191" s="75">
        <v>29057.91</v>
      </c>
      <c r="D191" s="75">
        <v>9240</v>
      </c>
      <c r="E191" s="75">
        <f t="shared" ref="E191:E199" si="52">D191-C191</f>
        <v>-19817.91</v>
      </c>
      <c r="F191" s="75">
        <v>29450</v>
      </c>
      <c r="G191" s="75">
        <v>8400</v>
      </c>
      <c r="H191" s="75">
        <f t="shared" si="49"/>
        <v>-21050</v>
      </c>
    </row>
    <row r="192" spans="1:8" x14ac:dyDescent="0.3">
      <c r="A192" s="74">
        <v>403002</v>
      </c>
      <c r="B192" s="74" t="s">
        <v>1212</v>
      </c>
      <c r="C192" s="75">
        <v>5071.09</v>
      </c>
      <c r="D192" s="75">
        <v>3375</v>
      </c>
      <c r="E192" s="75">
        <f t="shared" si="52"/>
        <v>-1696.0900000000001</v>
      </c>
      <c r="F192" s="75">
        <v>5000</v>
      </c>
      <c r="G192" s="75">
        <v>2525</v>
      </c>
      <c r="H192" s="75">
        <f t="shared" si="49"/>
        <v>-2475</v>
      </c>
    </row>
    <row r="193" spans="1:8" x14ac:dyDescent="0.3">
      <c r="A193" s="74">
        <v>403003</v>
      </c>
      <c r="B193" s="74" t="s">
        <v>612</v>
      </c>
      <c r="C193" s="75">
        <v>281.49</v>
      </c>
      <c r="D193" s="75">
        <v>134.38999999999999</v>
      </c>
      <c r="E193" s="75">
        <f t="shared" si="52"/>
        <v>-147.10000000000002</v>
      </c>
      <c r="F193" s="75">
        <v>250</v>
      </c>
      <c r="G193" s="75">
        <v>125</v>
      </c>
      <c r="H193" s="75">
        <f t="shared" si="49"/>
        <v>-125</v>
      </c>
    </row>
    <row r="194" spans="1:8" x14ac:dyDescent="0.3">
      <c r="A194" s="74">
        <v>403004</v>
      </c>
      <c r="B194" s="74" t="s">
        <v>614</v>
      </c>
      <c r="C194" s="75">
        <v>973.64</v>
      </c>
      <c r="D194" s="75">
        <v>500</v>
      </c>
      <c r="E194" s="75">
        <f t="shared" si="52"/>
        <v>-473.64</v>
      </c>
      <c r="F194" s="75">
        <v>1000</v>
      </c>
      <c r="G194" s="75">
        <v>500</v>
      </c>
      <c r="H194" s="75">
        <f t="shared" si="49"/>
        <v>-500</v>
      </c>
    </row>
    <row r="195" spans="1:8" x14ac:dyDescent="0.3">
      <c r="A195" s="74">
        <v>403005</v>
      </c>
      <c r="B195" s="74" t="s">
        <v>616</v>
      </c>
      <c r="C195" s="75">
        <v>1103.32</v>
      </c>
      <c r="D195" s="75">
        <v>500</v>
      </c>
      <c r="E195" s="75">
        <f t="shared" si="52"/>
        <v>-603.31999999999994</v>
      </c>
      <c r="F195" s="75">
        <v>1000</v>
      </c>
      <c r="G195" s="75">
        <v>500</v>
      </c>
      <c r="H195" s="75">
        <f t="shared" si="49"/>
        <v>-500</v>
      </c>
    </row>
    <row r="196" spans="1:8" x14ac:dyDescent="0.3">
      <c r="A196" s="74">
        <v>403006</v>
      </c>
      <c r="B196" s="74" t="s">
        <v>618</v>
      </c>
      <c r="C196" s="75">
        <v>1577.77</v>
      </c>
      <c r="D196" s="75">
        <v>684.81</v>
      </c>
      <c r="E196" s="75">
        <f t="shared" si="52"/>
        <v>-892.96</v>
      </c>
      <c r="F196" s="75">
        <v>1000</v>
      </c>
      <c r="G196" s="75">
        <v>250</v>
      </c>
      <c r="H196" s="75">
        <f t="shared" si="49"/>
        <v>-750</v>
      </c>
    </row>
    <row r="197" spans="1:8" x14ac:dyDescent="0.3">
      <c r="A197" s="74">
        <v>403007</v>
      </c>
      <c r="B197" s="74" t="s">
        <v>620</v>
      </c>
      <c r="C197" s="75">
        <v>2142.5100000000002</v>
      </c>
      <c r="D197" s="75">
        <v>7.65</v>
      </c>
      <c r="E197" s="75">
        <f t="shared" si="52"/>
        <v>-2134.86</v>
      </c>
      <c r="F197" s="75">
        <v>1750</v>
      </c>
      <c r="G197" s="75">
        <v>150</v>
      </c>
      <c r="H197" s="75">
        <f t="shared" si="49"/>
        <v>-1600</v>
      </c>
    </row>
    <row r="198" spans="1:8" x14ac:dyDescent="0.3">
      <c r="A198" s="74">
        <v>403008</v>
      </c>
      <c r="B198" s="74" t="s">
        <v>622</v>
      </c>
      <c r="C198" s="75">
        <v>651.29999999999995</v>
      </c>
      <c r="D198" s="75">
        <v>7</v>
      </c>
      <c r="E198" s="75">
        <f t="shared" si="52"/>
        <v>-644.29999999999995</v>
      </c>
      <c r="F198" s="75">
        <v>500</v>
      </c>
      <c r="G198" s="75">
        <v>150</v>
      </c>
      <c r="H198" s="75">
        <f t="shared" si="49"/>
        <v>-350</v>
      </c>
    </row>
    <row r="199" spans="1:8" x14ac:dyDescent="0.3">
      <c r="A199" s="74">
        <v>403009</v>
      </c>
      <c r="B199" s="74" t="s">
        <v>624</v>
      </c>
      <c r="C199" s="75">
        <v>4732.54</v>
      </c>
      <c r="D199" s="75">
        <v>0</v>
      </c>
      <c r="E199" s="75">
        <f t="shared" si="52"/>
        <v>-4732.54</v>
      </c>
      <c r="F199" s="75">
        <v>6000</v>
      </c>
      <c r="G199" s="75">
        <v>0</v>
      </c>
      <c r="H199" s="75">
        <f t="shared" si="49"/>
        <v>-6000</v>
      </c>
    </row>
    <row r="200" spans="1:8" x14ac:dyDescent="0.3">
      <c r="A200" s="72">
        <v>404</v>
      </c>
      <c r="B200" s="72" t="s">
        <v>626</v>
      </c>
      <c r="C200" s="73">
        <f t="shared" ref="C200:H200" si="53">C201+C202+C203+C204+C205+C206+C207+C208</f>
        <v>10561.060000000001</v>
      </c>
      <c r="D200" s="73">
        <f t="shared" si="53"/>
        <v>0</v>
      </c>
      <c r="E200" s="73">
        <f t="shared" si="53"/>
        <v>-10561.060000000001</v>
      </c>
      <c r="F200" s="73">
        <f t="shared" si="53"/>
        <v>11700</v>
      </c>
      <c r="G200" s="73">
        <f t="shared" si="53"/>
        <v>0</v>
      </c>
      <c r="H200" s="73">
        <f t="shared" si="53"/>
        <v>-11700</v>
      </c>
    </row>
    <row r="201" spans="1:8" x14ac:dyDescent="0.3">
      <c r="A201" s="74">
        <v>404001</v>
      </c>
      <c r="B201" s="74" t="s">
        <v>628</v>
      </c>
      <c r="C201" s="75">
        <v>3455.05</v>
      </c>
      <c r="D201" s="75">
        <v>0</v>
      </c>
      <c r="E201" s="75">
        <f t="shared" ref="E201:E208" si="54">D201-C201</f>
        <v>-3455.05</v>
      </c>
      <c r="F201" s="75">
        <v>2500</v>
      </c>
      <c r="G201" s="75">
        <v>0</v>
      </c>
      <c r="H201" s="75">
        <f t="shared" si="49"/>
        <v>-2500</v>
      </c>
    </row>
    <row r="202" spans="1:8" x14ac:dyDescent="0.3">
      <c r="A202" s="74">
        <v>404002</v>
      </c>
      <c r="B202" s="74" t="s">
        <v>630</v>
      </c>
      <c r="C202" s="75">
        <v>1724.19</v>
      </c>
      <c r="D202" s="75">
        <v>0</v>
      </c>
      <c r="E202" s="75">
        <f t="shared" si="54"/>
        <v>-1724.19</v>
      </c>
      <c r="F202" s="75">
        <v>3000</v>
      </c>
      <c r="G202" s="75">
        <v>0</v>
      </c>
      <c r="H202" s="75">
        <f t="shared" si="49"/>
        <v>-3000</v>
      </c>
    </row>
    <row r="203" spans="1:8" x14ac:dyDescent="0.3">
      <c r="A203" s="74">
        <v>404003</v>
      </c>
      <c r="B203" s="74" t="s">
        <v>632</v>
      </c>
      <c r="C203" s="75">
        <v>1367.74</v>
      </c>
      <c r="D203" s="75">
        <v>0</v>
      </c>
      <c r="E203" s="75">
        <f t="shared" si="54"/>
        <v>-1367.74</v>
      </c>
      <c r="F203" s="75">
        <v>2500</v>
      </c>
      <c r="G203" s="75">
        <v>0</v>
      </c>
      <c r="H203" s="75">
        <f t="shared" si="49"/>
        <v>-2500</v>
      </c>
    </row>
    <row r="204" spans="1:8" x14ac:dyDescent="0.3">
      <c r="A204" s="74">
        <v>404004</v>
      </c>
      <c r="B204" s="74" t="s">
        <v>634</v>
      </c>
      <c r="C204" s="75">
        <v>392.5</v>
      </c>
      <c r="D204" s="75">
        <v>0</v>
      </c>
      <c r="E204" s="75">
        <f t="shared" si="54"/>
        <v>-392.5</v>
      </c>
      <c r="F204" s="75">
        <v>600</v>
      </c>
      <c r="G204" s="75">
        <v>0</v>
      </c>
      <c r="H204" s="75">
        <f t="shared" si="49"/>
        <v>-600</v>
      </c>
    </row>
    <row r="205" spans="1:8" x14ac:dyDescent="0.3">
      <c r="A205" s="74">
        <v>404005</v>
      </c>
      <c r="B205" s="74" t="s">
        <v>636</v>
      </c>
      <c r="C205" s="75">
        <v>462.5</v>
      </c>
      <c r="D205" s="75">
        <v>0</v>
      </c>
      <c r="E205" s="75">
        <f t="shared" si="54"/>
        <v>-462.5</v>
      </c>
      <c r="F205" s="75">
        <v>600</v>
      </c>
      <c r="G205" s="75">
        <v>0</v>
      </c>
      <c r="H205" s="75">
        <f t="shared" si="49"/>
        <v>-600</v>
      </c>
    </row>
    <row r="206" spans="1:8" x14ac:dyDescent="0.3">
      <c r="A206" s="74">
        <v>404006</v>
      </c>
      <c r="B206" s="74" t="s">
        <v>638</v>
      </c>
      <c r="C206" s="75">
        <v>493.47</v>
      </c>
      <c r="D206" s="75">
        <v>0</v>
      </c>
      <c r="E206" s="75">
        <f t="shared" si="54"/>
        <v>-493.47</v>
      </c>
      <c r="F206" s="75">
        <v>500</v>
      </c>
      <c r="G206" s="75">
        <v>0</v>
      </c>
      <c r="H206" s="75">
        <f t="shared" si="49"/>
        <v>-500</v>
      </c>
    </row>
    <row r="207" spans="1:8" x14ac:dyDescent="0.3">
      <c r="A207" s="74">
        <v>404007</v>
      </c>
      <c r="B207" s="74" t="s">
        <v>640</v>
      </c>
      <c r="C207" s="75">
        <v>1169.74</v>
      </c>
      <c r="D207" s="75">
        <v>0</v>
      </c>
      <c r="E207" s="75">
        <f t="shared" si="54"/>
        <v>-1169.74</v>
      </c>
      <c r="F207" s="75">
        <v>1000</v>
      </c>
      <c r="G207" s="75">
        <v>0</v>
      </c>
      <c r="H207" s="75">
        <f t="shared" si="49"/>
        <v>-1000</v>
      </c>
    </row>
    <row r="208" spans="1:8" x14ac:dyDescent="0.3">
      <c r="A208" s="74">
        <v>404008</v>
      </c>
      <c r="B208" s="74" t="s">
        <v>642</v>
      </c>
      <c r="C208" s="75">
        <v>1495.87</v>
      </c>
      <c r="D208" s="75">
        <v>0</v>
      </c>
      <c r="E208" s="75">
        <f t="shared" si="54"/>
        <v>-1495.87</v>
      </c>
      <c r="F208" s="75">
        <v>1000</v>
      </c>
      <c r="G208" s="75">
        <v>0</v>
      </c>
      <c r="H208" s="75">
        <f t="shared" si="49"/>
        <v>-1000</v>
      </c>
    </row>
    <row r="209" spans="1:8" x14ac:dyDescent="0.3">
      <c r="A209" s="72">
        <v>405</v>
      </c>
      <c r="B209" s="72" t="s">
        <v>644</v>
      </c>
      <c r="C209" s="73">
        <f t="shared" ref="C209:H209" si="55">C210+C211+C212+C213+C214+C215+C216</f>
        <v>257942.58</v>
      </c>
      <c r="D209" s="73">
        <f t="shared" si="55"/>
        <v>433682.99</v>
      </c>
      <c r="E209" s="73">
        <f t="shared" si="55"/>
        <v>175740.41</v>
      </c>
      <c r="F209" s="73">
        <f t="shared" si="55"/>
        <v>122150</v>
      </c>
      <c r="G209" s="73">
        <f t="shared" si="55"/>
        <v>298600</v>
      </c>
      <c r="H209" s="73">
        <f t="shared" si="55"/>
        <v>176450</v>
      </c>
    </row>
    <row r="210" spans="1:8" x14ac:dyDescent="0.3">
      <c r="A210" s="74">
        <v>405001</v>
      </c>
      <c r="B210" s="74" t="s">
        <v>646</v>
      </c>
      <c r="C210" s="75">
        <v>157.19999999999999</v>
      </c>
      <c r="D210" s="75">
        <v>0</v>
      </c>
      <c r="E210" s="75">
        <f t="shared" ref="E210:E216" si="56">D210-C210</f>
        <v>-157.19999999999999</v>
      </c>
      <c r="F210" s="75">
        <v>1500</v>
      </c>
      <c r="G210" s="75">
        <v>0</v>
      </c>
      <c r="H210" s="75">
        <f t="shared" si="49"/>
        <v>-1500</v>
      </c>
    </row>
    <row r="211" spans="1:8" x14ac:dyDescent="0.3">
      <c r="A211" s="74">
        <v>405002</v>
      </c>
      <c r="B211" s="74" t="s">
        <v>648</v>
      </c>
      <c r="C211" s="75">
        <v>127.58</v>
      </c>
      <c r="D211" s="75">
        <v>0</v>
      </c>
      <c r="E211" s="75">
        <f t="shared" si="56"/>
        <v>-127.58</v>
      </c>
      <c r="F211" s="75">
        <v>1050</v>
      </c>
      <c r="G211" s="75">
        <v>0</v>
      </c>
      <c r="H211" s="75">
        <f t="shared" si="49"/>
        <v>-1050</v>
      </c>
    </row>
    <row r="212" spans="1:8" x14ac:dyDescent="0.3">
      <c r="A212" s="74">
        <v>405003</v>
      </c>
      <c r="B212" s="74" t="s">
        <v>650</v>
      </c>
      <c r="C212" s="75">
        <v>65.81</v>
      </c>
      <c r="D212" s="75">
        <v>33.96</v>
      </c>
      <c r="E212" s="75">
        <f t="shared" si="56"/>
        <v>-31.85</v>
      </c>
      <c r="F212" s="75">
        <v>500</v>
      </c>
      <c r="G212" s="75">
        <v>500</v>
      </c>
      <c r="H212" s="75">
        <f t="shared" si="49"/>
        <v>0</v>
      </c>
    </row>
    <row r="213" spans="1:8" x14ac:dyDescent="0.3">
      <c r="A213" s="74">
        <v>405004</v>
      </c>
      <c r="B213" s="74" t="s">
        <v>652</v>
      </c>
      <c r="C213" s="75">
        <v>0</v>
      </c>
      <c r="D213" s="75">
        <v>468.01</v>
      </c>
      <c r="E213" s="75">
        <f t="shared" si="56"/>
        <v>468.01</v>
      </c>
      <c r="F213" s="75">
        <v>0</v>
      </c>
      <c r="G213" s="75">
        <v>850</v>
      </c>
      <c r="H213" s="75">
        <f t="shared" si="49"/>
        <v>850</v>
      </c>
    </row>
    <row r="214" spans="1:8" x14ac:dyDescent="0.3">
      <c r="A214" s="74">
        <v>405005</v>
      </c>
      <c r="B214" s="74" t="s">
        <v>654</v>
      </c>
      <c r="C214" s="75">
        <v>354</v>
      </c>
      <c r="D214" s="75">
        <v>0</v>
      </c>
      <c r="E214" s="75">
        <f t="shared" si="56"/>
        <v>-354</v>
      </c>
      <c r="F214" s="75">
        <v>350</v>
      </c>
      <c r="G214" s="75">
        <v>0</v>
      </c>
      <c r="H214" s="75">
        <f t="shared" si="49"/>
        <v>-350</v>
      </c>
    </row>
    <row r="215" spans="1:8" x14ac:dyDescent="0.3">
      <c r="A215" s="74">
        <v>405006</v>
      </c>
      <c r="B215" s="74" t="s">
        <v>656</v>
      </c>
      <c r="C215" s="75">
        <v>247371.5</v>
      </c>
      <c r="D215" s="75">
        <v>410706.5</v>
      </c>
      <c r="E215" s="75">
        <f t="shared" si="56"/>
        <v>163335</v>
      </c>
      <c r="F215" s="75">
        <v>118750</v>
      </c>
      <c r="G215" s="75">
        <v>296250</v>
      </c>
      <c r="H215" s="75">
        <f t="shared" si="49"/>
        <v>177500</v>
      </c>
    </row>
    <row r="216" spans="1:8" x14ac:dyDescent="0.3">
      <c r="A216" s="74">
        <v>405007</v>
      </c>
      <c r="B216" s="74" t="s">
        <v>658</v>
      </c>
      <c r="C216" s="75">
        <v>9866.49</v>
      </c>
      <c r="D216" s="75">
        <v>22474.52</v>
      </c>
      <c r="E216" s="75">
        <f t="shared" si="56"/>
        <v>12608.03</v>
      </c>
      <c r="F216" s="75">
        <v>0</v>
      </c>
      <c r="G216" s="75">
        <v>1000</v>
      </c>
      <c r="H216" s="75">
        <f t="shared" si="49"/>
        <v>1000</v>
      </c>
    </row>
    <row r="217" spans="1:8" x14ac:dyDescent="0.3">
      <c r="A217" s="72">
        <v>406</v>
      </c>
      <c r="B217" s="72" t="s">
        <v>660</v>
      </c>
      <c r="C217" s="73">
        <f t="shared" ref="C217:H217" si="57">C218+C219+C220+C221+C222</f>
        <v>99773.34</v>
      </c>
      <c r="D217" s="73">
        <f t="shared" si="57"/>
        <v>420123.43</v>
      </c>
      <c r="E217" s="73">
        <f t="shared" si="57"/>
        <v>320350.09000000003</v>
      </c>
      <c r="F217" s="73">
        <f t="shared" si="57"/>
        <v>5000</v>
      </c>
      <c r="G217" s="73">
        <f t="shared" si="57"/>
        <v>323000</v>
      </c>
      <c r="H217" s="73">
        <f t="shared" si="57"/>
        <v>318000</v>
      </c>
    </row>
    <row r="218" spans="1:8" x14ac:dyDescent="0.3">
      <c r="A218" s="74">
        <v>406001</v>
      </c>
      <c r="B218" s="74" t="s">
        <v>662</v>
      </c>
      <c r="C218" s="75">
        <v>0</v>
      </c>
      <c r="D218" s="75">
        <v>41119.97</v>
      </c>
      <c r="E218" s="75">
        <f>D218-C218</f>
        <v>41119.97</v>
      </c>
      <c r="F218" s="75">
        <v>0</v>
      </c>
      <c r="G218" s="75">
        <v>24000</v>
      </c>
      <c r="H218" s="75">
        <f t="shared" si="49"/>
        <v>24000</v>
      </c>
    </row>
    <row r="219" spans="1:8" x14ac:dyDescent="0.3">
      <c r="A219" s="74">
        <v>406002</v>
      </c>
      <c r="B219" s="74" t="s">
        <v>664</v>
      </c>
      <c r="C219" s="75">
        <v>0</v>
      </c>
      <c r="D219" s="75">
        <v>19200</v>
      </c>
      <c r="E219" s="75">
        <f>D219-C219</f>
        <v>19200</v>
      </c>
      <c r="F219" s="75">
        <v>0</v>
      </c>
      <c r="G219" s="75">
        <v>24000</v>
      </c>
      <c r="H219" s="75">
        <f t="shared" si="49"/>
        <v>24000</v>
      </c>
    </row>
    <row r="220" spans="1:8" x14ac:dyDescent="0.3">
      <c r="A220" s="74">
        <v>406003</v>
      </c>
      <c r="B220" s="74" t="s">
        <v>666</v>
      </c>
      <c r="C220" s="75">
        <v>0</v>
      </c>
      <c r="D220" s="75">
        <v>260030.16</v>
      </c>
      <c r="E220" s="75">
        <f>D220-C220</f>
        <v>260030.16</v>
      </c>
      <c r="F220" s="75">
        <v>0</v>
      </c>
      <c r="G220" s="75">
        <v>270000</v>
      </c>
      <c r="H220" s="75">
        <f t="shared" si="49"/>
        <v>270000</v>
      </c>
    </row>
    <row r="221" spans="1:8" x14ac:dyDescent="0.3">
      <c r="A221" s="74">
        <v>406004</v>
      </c>
      <c r="B221" s="74" t="s">
        <v>1258</v>
      </c>
      <c r="C221" s="75">
        <v>5000</v>
      </c>
      <c r="D221" s="75">
        <v>5000</v>
      </c>
      <c r="E221" s="75">
        <f>D221-C221</f>
        <v>0</v>
      </c>
      <c r="F221" s="75">
        <v>5000</v>
      </c>
      <c r="G221" s="75">
        <v>5000</v>
      </c>
      <c r="H221" s="75">
        <f>G221-F221</f>
        <v>0</v>
      </c>
    </row>
    <row r="222" spans="1:8" x14ac:dyDescent="0.3">
      <c r="A222" s="74">
        <v>406005</v>
      </c>
      <c r="B222" s="74" t="s">
        <v>1266</v>
      </c>
      <c r="C222" s="75">
        <v>94773.34</v>
      </c>
      <c r="D222" s="75">
        <v>94773.3</v>
      </c>
      <c r="E222" s="75">
        <f>D222-C222</f>
        <v>-3.9999999993597157E-2</v>
      </c>
      <c r="F222" s="75">
        <v>0</v>
      </c>
      <c r="G222" s="75">
        <v>0</v>
      </c>
      <c r="H222" s="75">
        <f>G222-F222</f>
        <v>0</v>
      </c>
    </row>
  </sheetData>
  <mergeCells count="2">
    <mergeCell ref="F1:H1"/>
    <mergeCell ref="C1:E1"/>
  </mergeCells>
  <pageMargins left="0.19685039370078741" right="0.19685039370078741" top="0.39370078740157483" bottom="0.39370078740157483" header="0.31496062992125984" footer="0.31496062992125984"/>
  <pageSetup paperSize="9" orientation="landscape" horizontalDpi="300" verticalDpi="300" r:id="rId1"/>
  <rowBreaks count="5" manualBreakCount="5">
    <brk id="38" max="16383" man="1"/>
    <brk id="75" max="16383" man="1"/>
    <brk id="110" max="16383" man="1"/>
    <brk id="153" max="16383" man="1"/>
    <brk id="19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4EAF6-65E5-4D19-958F-9DF2D55039BD}">
  <sheetPr>
    <tabColor rgb="FF00B050"/>
  </sheetPr>
  <dimension ref="A1:AE16"/>
  <sheetViews>
    <sheetView workbookViewId="0">
      <selection activeCell="L5" sqref="L5:L16"/>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33</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50"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28.8" x14ac:dyDescent="0.3">
      <c r="A5" s="9" t="s">
        <v>274</v>
      </c>
      <c r="B5" s="9"/>
      <c r="C5" s="9"/>
      <c r="D5" s="41" t="s">
        <v>982</v>
      </c>
      <c r="E5" s="55">
        <v>0.05</v>
      </c>
      <c r="F5" s="55">
        <v>0.1</v>
      </c>
      <c r="G5" s="55">
        <v>0.15</v>
      </c>
      <c r="H5" s="55">
        <v>0.2</v>
      </c>
      <c r="I5" s="114" t="s">
        <v>1350</v>
      </c>
      <c r="J5" s="148">
        <v>250</v>
      </c>
      <c r="K5" s="167">
        <v>550</v>
      </c>
      <c r="L5" s="182"/>
      <c r="M5" s="9" t="s">
        <v>887</v>
      </c>
      <c r="N5" s="9" t="s">
        <v>1563</v>
      </c>
      <c r="O5" s="9" t="s">
        <v>793</v>
      </c>
      <c r="P5" s="28">
        <f>'Boekhouding 2021'!F97</f>
        <v>1250</v>
      </c>
      <c r="Q5" s="28">
        <f>'Boekhouding 2021'!G97</f>
        <v>2500</v>
      </c>
      <c r="R5" s="28">
        <f>R6+R10+R13</f>
        <v>1250</v>
      </c>
      <c r="S5" s="28">
        <f>S6+S10+S13</f>
        <v>10000</v>
      </c>
      <c r="T5" s="28">
        <f>T6+T10+T13</f>
        <v>800</v>
      </c>
      <c r="U5" s="28">
        <f t="shared" ref="U5:AE5" si="0">U6+U10+U13</f>
        <v>10000</v>
      </c>
      <c r="V5" s="28">
        <f t="shared" si="0"/>
        <v>800</v>
      </c>
      <c r="W5" s="28">
        <f t="shared" si="0"/>
        <v>11000</v>
      </c>
      <c r="X5" s="28">
        <f t="shared" si="0"/>
        <v>0</v>
      </c>
      <c r="Y5" s="28">
        <f t="shared" si="0"/>
        <v>4305.79</v>
      </c>
      <c r="Z5" s="28">
        <f t="shared" si="0"/>
        <v>2529.9699999999998</v>
      </c>
      <c r="AA5" s="28">
        <f t="shared" si="0"/>
        <v>13569.97</v>
      </c>
      <c r="AB5" s="28">
        <f t="shared" si="0"/>
        <v>11827.83</v>
      </c>
      <c r="AC5" s="28">
        <f t="shared" si="0"/>
        <v>21950</v>
      </c>
      <c r="AD5" s="28">
        <f t="shared" si="0"/>
        <v>4611.1000000000004</v>
      </c>
      <c r="AE5" s="28">
        <f t="shared" si="0"/>
        <v>10611.1</v>
      </c>
    </row>
    <row r="6" spans="1:31" s="19" customFormat="1" ht="28.8" x14ac:dyDescent="0.3">
      <c r="A6" s="15"/>
      <c r="B6" s="15" t="s">
        <v>275</v>
      </c>
      <c r="C6" s="15"/>
      <c r="D6" s="36" t="s">
        <v>983</v>
      </c>
      <c r="E6" s="17">
        <v>2</v>
      </c>
      <c r="F6" s="17">
        <v>3</v>
      </c>
      <c r="G6" s="17">
        <v>3</v>
      </c>
      <c r="H6" s="17">
        <v>3</v>
      </c>
      <c r="I6" s="82">
        <v>3</v>
      </c>
      <c r="J6" s="82">
        <v>3</v>
      </c>
      <c r="K6" s="107">
        <v>3</v>
      </c>
      <c r="L6" s="106"/>
      <c r="M6" s="15" t="s">
        <v>888</v>
      </c>
      <c r="N6" s="15" t="s">
        <v>1563</v>
      </c>
      <c r="O6" s="15" t="s">
        <v>794</v>
      </c>
      <c r="P6" s="29">
        <f>P7+P8+P9</f>
        <v>200</v>
      </c>
      <c r="Q6" s="29">
        <f>Q7+Q8+Q9</f>
        <v>0</v>
      </c>
      <c r="R6" s="29">
        <f>R7+R8+R9</f>
        <v>200</v>
      </c>
      <c r="S6" s="29">
        <f>S7+S8+S9</f>
        <v>0</v>
      </c>
      <c r="T6" s="29">
        <f>T7+T8+T9</f>
        <v>0</v>
      </c>
      <c r="U6" s="29">
        <f t="shared" ref="U6:AE6" si="1">U7+U8+U9</f>
        <v>0</v>
      </c>
      <c r="V6" s="29">
        <f t="shared" si="1"/>
        <v>0</v>
      </c>
      <c r="W6" s="29">
        <f t="shared" si="1"/>
        <v>0</v>
      </c>
      <c r="X6" s="29">
        <f t="shared" si="1"/>
        <v>0</v>
      </c>
      <c r="Y6" s="29">
        <f t="shared" si="1"/>
        <v>0</v>
      </c>
      <c r="Z6" s="29">
        <f t="shared" si="1"/>
        <v>0</v>
      </c>
      <c r="AA6" s="29">
        <f t="shared" si="1"/>
        <v>0</v>
      </c>
      <c r="AB6" s="29">
        <f t="shared" si="1"/>
        <v>0</v>
      </c>
      <c r="AC6" s="29">
        <f t="shared" si="1"/>
        <v>0</v>
      </c>
      <c r="AD6" s="29">
        <f t="shared" si="1"/>
        <v>0</v>
      </c>
      <c r="AE6" s="29">
        <f t="shared" si="1"/>
        <v>0</v>
      </c>
    </row>
    <row r="7" spans="1:31" x14ac:dyDescent="0.3">
      <c r="A7" s="1"/>
      <c r="B7" s="1"/>
      <c r="C7" s="1" t="s">
        <v>276</v>
      </c>
      <c r="D7" s="1" t="s">
        <v>438</v>
      </c>
      <c r="E7" s="14" t="s">
        <v>72</v>
      </c>
      <c r="F7" s="14" t="s">
        <v>72</v>
      </c>
      <c r="G7" s="14" t="s">
        <v>72</v>
      </c>
      <c r="H7" s="14" t="s">
        <v>72</v>
      </c>
      <c r="I7" s="81">
        <v>4</v>
      </c>
      <c r="J7" s="87"/>
      <c r="K7" s="87"/>
      <c r="L7" s="87"/>
      <c r="M7" s="1" t="s">
        <v>441</v>
      </c>
      <c r="N7" s="1" t="s">
        <v>1563</v>
      </c>
      <c r="O7" s="1"/>
      <c r="P7" s="50">
        <v>0</v>
      </c>
      <c r="Q7" s="50">
        <v>0</v>
      </c>
      <c r="R7" s="50">
        <v>0</v>
      </c>
      <c r="S7" s="50">
        <v>0</v>
      </c>
      <c r="T7" s="50"/>
      <c r="U7" s="50"/>
      <c r="V7" s="50"/>
      <c r="W7" s="50"/>
      <c r="X7" s="50">
        <v>0</v>
      </c>
      <c r="Y7" s="50">
        <v>0</v>
      </c>
      <c r="Z7" s="50">
        <v>0</v>
      </c>
      <c r="AA7" s="50">
        <v>0</v>
      </c>
      <c r="AB7" s="16"/>
      <c r="AC7" s="16"/>
      <c r="AD7" s="16"/>
      <c r="AE7" s="16"/>
    </row>
    <row r="8" spans="1:31" x14ac:dyDescent="0.3">
      <c r="A8" s="1"/>
      <c r="B8" s="1"/>
      <c r="C8" s="1" t="s">
        <v>277</v>
      </c>
      <c r="D8" s="1" t="s">
        <v>439</v>
      </c>
      <c r="E8" s="30" t="s">
        <v>42</v>
      </c>
      <c r="F8" s="30" t="s">
        <v>42</v>
      </c>
      <c r="G8" s="30" t="s">
        <v>42</v>
      </c>
      <c r="H8" s="30" t="s">
        <v>42</v>
      </c>
      <c r="I8" s="81">
        <v>4</v>
      </c>
      <c r="J8" s="81">
        <v>1</v>
      </c>
      <c r="K8" s="87"/>
      <c r="L8" s="87"/>
      <c r="M8" s="1" t="s">
        <v>442</v>
      </c>
      <c r="N8" s="1" t="s">
        <v>1563</v>
      </c>
      <c r="O8" s="1">
        <v>114011</v>
      </c>
      <c r="P8" s="50">
        <f>'Boekhouding 2021'!F98</f>
        <v>200</v>
      </c>
      <c r="Q8" s="50">
        <f>'Boekhouding 2021'!G98</f>
        <v>0</v>
      </c>
      <c r="R8" s="50">
        <f>'Boekhouding 2022'!F115</f>
        <v>200</v>
      </c>
      <c r="S8" s="50">
        <f>'Boekhouding 2022'!G115</f>
        <v>0</v>
      </c>
      <c r="T8" s="50">
        <f>'Boekhouding 2023'!F106</f>
        <v>0</v>
      </c>
      <c r="U8" s="50">
        <f>'Boekhouding 2023'!G106</f>
        <v>0</v>
      </c>
      <c r="V8" s="50">
        <f>'Boekhouding 2024'!F118</f>
        <v>0</v>
      </c>
      <c r="W8" s="50">
        <f>'Boekhouding 2024'!G118</f>
        <v>0</v>
      </c>
      <c r="X8" s="50">
        <f>'Boekhouding 2021'!C98</f>
        <v>0</v>
      </c>
      <c r="Y8" s="50">
        <f>'Boekhouding 2021'!D98</f>
        <v>0</v>
      </c>
      <c r="Z8" s="50">
        <f>'Boekhouding 2022'!C115</f>
        <v>0</v>
      </c>
      <c r="AA8" s="50">
        <f>'Boekhouding 2022'!D115</f>
        <v>0</v>
      </c>
      <c r="AB8" s="16">
        <f>'Boekhouding 2023'!C106</f>
        <v>0</v>
      </c>
      <c r="AC8" s="16">
        <f>'Boekhouding 2023'!D106</f>
        <v>0</v>
      </c>
      <c r="AD8" s="16">
        <f>'Boekhouding 2024'!C118</f>
        <v>0</v>
      </c>
      <c r="AE8" s="16"/>
    </row>
    <row r="9" spans="1:31" x14ac:dyDescent="0.3">
      <c r="A9" s="1"/>
      <c r="B9" s="1"/>
      <c r="C9" s="1" t="s">
        <v>278</v>
      </c>
      <c r="D9" s="1" t="s">
        <v>440</v>
      </c>
      <c r="E9" s="14" t="s">
        <v>79</v>
      </c>
      <c r="F9" s="14" t="s">
        <v>79</v>
      </c>
      <c r="G9" s="14" t="s">
        <v>79</v>
      </c>
      <c r="H9" s="14" t="s">
        <v>79</v>
      </c>
      <c r="I9" s="104">
        <v>1</v>
      </c>
      <c r="J9" s="104">
        <v>1</v>
      </c>
      <c r="K9" s="81">
        <v>100</v>
      </c>
      <c r="L9" s="87"/>
      <c r="M9" s="1" t="s">
        <v>443</v>
      </c>
      <c r="N9" s="1" t="s">
        <v>1563</v>
      </c>
      <c r="O9" s="1">
        <v>114012</v>
      </c>
      <c r="P9" s="50">
        <v>0</v>
      </c>
      <c r="Q9" s="50">
        <v>0</v>
      </c>
      <c r="R9" s="50">
        <v>0</v>
      </c>
      <c r="S9" s="50">
        <v>0</v>
      </c>
      <c r="T9" s="50">
        <v>0</v>
      </c>
      <c r="U9" s="50">
        <v>0</v>
      </c>
      <c r="V9" s="50">
        <v>0</v>
      </c>
      <c r="W9" s="50">
        <v>0</v>
      </c>
      <c r="X9" s="50">
        <v>0</v>
      </c>
      <c r="Y9" s="50">
        <v>0</v>
      </c>
      <c r="Z9" s="50">
        <v>0</v>
      </c>
      <c r="AA9" s="50">
        <v>0</v>
      </c>
      <c r="AB9" s="16">
        <v>0</v>
      </c>
      <c r="AC9" s="16">
        <v>0</v>
      </c>
      <c r="AD9" s="16">
        <v>0</v>
      </c>
      <c r="AE9" s="16">
        <v>0</v>
      </c>
    </row>
    <row r="10" spans="1:31" s="19" customFormat="1" ht="28.8" x14ac:dyDescent="0.3">
      <c r="A10" s="15"/>
      <c r="B10" s="15" t="s">
        <v>279</v>
      </c>
      <c r="C10" s="15"/>
      <c r="D10" s="36" t="s">
        <v>984</v>
      </c>
      <c r="E10" s="43">
        <v>0.05</v>
      </c>
      <c r="F10" s="43">
        <v>0.05</v>
      </c>
      <c r="G10" s="43">
        <v>0.1</v>
      </c>
      <c r="H10" s="43">
        <v>0.1</v>
      </c>
      <c r="I10" s="113">
        <v>0.17499999999999999</v>
      </c>
      <c r="J10" s="82">
        <v>10</v>
      </c>
      <c r="K10" s="82">
        <v>20</v>
      </c>
      <c r="L10" s="106"/>
      <c r="M10" s="15" t="s">
        <v>446</v>
      </c>
      <c r="N10" s="15" t="s">
        <v>1563</v>
      </c>
      <c r="O10" s="15" t="s">
        <v>795</v>
      </c>
      <c r="P10" s="29">
        <f>P11+P12</f>
        <v>250</v>
      </c>
      <c r="Q10" s="29">
        <f>Q11+Q12</f>
        <v>0</v>
      </c>
      <c r="R10" s="29">
        <f>R11+R12</f>
        <v>250</v>
      </c>
      <c r="S10" s="29">
        <f>S11+S12</f>
        <v>0</v>
      </c>
      <c r="T10" s="29">
        <f>T11+T12</f>
        <v>0</v>
      </c>
      <c r="U10" s="29">
        <f t="shared" ref="U10:AE10" si="2">U11+U12</f>
        <v>0</v>
      </c>
      <c r="V10" s="29">
        <f t="shared" si="2"/>
        <v>0</v>
      </c>
      <c r="W10" s="29">
        <f t="shared" si="2"/>
        <v>0</v>
      </c>
      <c r="X10" s="29">
        <f t="shared" si="2"/>
        <v>0</v>
      </c>
      <c r="Y10" s="29">
        <f t="shared" si="2"/>
        <v>0</v>
      </c>
      <c r="Z10" s="29">
        <f t="shared" si="2"/>
        <v>0</v>
      </c>
      <c r="AA10" s="29">
        <f t="shared" si="2"/>
        <v>0</v>
      </c>
      <c r="AB10" s="29">
        <f t="shared" si="2"/>
        <v>0</v>
      </c>
      <c r="AC10" s="29">
        <f t="shared" si="2"/>
        <v>0</v>
      </c>
      <c r="AD10" s="29">
        <f t="shared" si="2"/>
        <v>0</v>
      </c>
      <c r="AE10" s="29">
        <f t="shared" si="2"/>
        <v>0</v>
      </c>
    </row>
    <row r="11" spans="1:31" x14ac:dyDescent="0.3">
      <c r="A11" s="1"/>
      <c r="B11" s="1"/>
      <c r="C11" s="1" t="s">
        <v>280</v>
      </c>
      <c r="D11" s="1" t="s">
        <v>444</v>
      </c>
      <c r="E11" s="14" t="s">
        <v>521</v>
      </c>
      <c r="F11" s="14" t="s">
        <v>521</v>
      </c>
      <c r="G11" s="14" t="s">
        <v>521</v>
      </c>
      <c r="H11" s="14" t="s">
        <v>521</v>
      </c>
      <c r="I11" s="81">
        <v>202</v>
      </c>
      <c r="J11" s="81">
        <v>1</v>
      </c>
      <c r="K11" s="81">
        <v>20</v>
      </c>
      <c r="L11" s="87"/>
      <c r="M11" s="1" t="s">
        <v>446</v>
      </c>
      <c r="N11" s="1" t="s">
        <v>1563</v>
      </c>
      <c r="O11" s="1"/>
      <c r="P11" s="50">
        <v>0</v>
      </c>
      <c r="Q11" s="50">
        <v>0</v>
      </c>
      <c r="R11" s="50">
        <v>0</v>
      </c>
      <c r="S11" s="50">
        <v>0</v>
      </c>
      <c r="T11" s="50"/>
      <c r="U11" s="50"/>
      <c r="V11" s="50"/>
      <c r="W11" s="50"/>
      <c r="X11" s="50">
        <v>0</v>
      </c>
      <c r="Y11" s="50">
        <v>0</v>
      </c>
      <c r="Z11" s="50">
        <v>0</v>
      </c>
      <c r="AA11" s="50">
        <v>0</v>
      </c>
      <c r="AB11" s="16"/>
      <c r="AC11" s="16"/>
      <c r="AD11" s="16"/>
      <c r="AE11" s="16"/>
    </row>
    <row r="12" spans="1:31" x14ac:dyDescent="0.3">
      <c r="A12" s="1"/>
      <c r="B12" s="1"/>
      <c r="C12" s="1" t="s">
        <v>281</v>
      </c>
      <c r="D12" s="1" t="s">
        <v>445</v>
      </c>
      <c r="E12" s="17" t="s">
        <v>40</v>
      </c>
      <c r="F12" s="17" t="s">
        <v>40</v>
      </c>
      <c r="G12" s="17" t="s">
        <v>40</v>
      </c>
      <c r="H12" s="17" t="s">
        <v>40</v>
      </c>
      <c r="I12" s="81">
        <v>1</v>
      </c>
      <c r="J12" s="81">
        <v>1</v>
      </c>
      <c r="K12" s="81">
        <v>1</v>
      </c>
      <c r="L12" s="87"/>
      <c r="M12" s="1" t="s">
        <v>447</v>
      </c>
      <c r="N12" s="1" t="s">
        <v>1563</v>
      </c>
      <c r="O12" s="1">
        <v>114021</v>
      </c>
      <c r="P12" s="50">
        <f>'Boekhouding 2021'!F99</f>
        <v>250</v>
      </c>
      <c r="Q12" s="50">
        <f>'Boekhouding 2021'!G99</f>
        <v>0</v>
      </c>
      <c r="R12" s="50">
        <f>'Boekhouding 2022'!F116</f>
        <v>250</v>
      </c>
      <c r="S12" s="50">
        <f>'Boekhouding 2022'!G116</f>
        <v>0</v>
      </c>
      <c r="T12" s="50">
        <f>'Boekhouding 2023'!F107</f>
        <v>0</v>
      </c>
      <c r="U12" s="50">
        <f>'Boekhouding 2023'!G107</f>
        <v>0</v>
      </c>
      <c r="V12" s="50">
        <f>'Boekhouding 2024'!F119</f>
        <v>0</v>
      </c>
      <c r="W12" s="50">
        <f>'Boekhouding 2024'!G119</f>
        <v>0</v>
      </c>
      <c r="X12" s="50">
        <f>'Boekhouding 2021'!C99</f>
        <v>0</v>
      </c>
      <c r="Y12" s="50">
        <f>'Boekhouding 2021'!D99</f>
        <v>0</v>
      </c>
      <c r="Z12" s="50">
        <f>'Boekhouding 2022'!C116</f>
        <v>0</v>
      </c>
      <c r="AA12" s="50">
        <f>'Boekhouding 2022'!D116</f>
        <v>0</v>
      </c>
      <c r="AB12" s="16">
        <f>'Boekhouding 2023'!C107</f>
        <v>0</v>
      </c>
      <c r="AC12" s="16">
        <f>'Boekhouding 2023'!D107</f>
        <v>0</v>
      </c>
      <c r="AD12" s="16">
        <f>'Boekhouding 2024'!C119</f>
        <v>0</v>
      </c>
      <c r="AE12" s="16">
        <f>'Boekhouding 2024'!D119</f>
        <v>0</v>
      </c>
    </row>
    <row r="13" spans="1:31" ht="28.8" x14ac:dyDescent="0.3">
      <c r="A13" s="1"/>
      <c r="B13" s="15" t="s">
        <v>282</v>
      </c>
      <c r="C13" s="15"/>
      <c r="D13" s="36" t="s">
        <v>985</v>
      </c>
      <c r="E13" s="17">
        <v>1</v>
      </c>
      <c r="F13" s="17">
        <v>1</v>
      </c>
      <c r="G13" s="17">
        <v>2</v>
      </c>
      <c r="H13" s="17">
        <v>2</v>
      </c>
      <c r="I13" s="81">
        <v>1</v>
      </c>
      <c r="J13" s="81">
        <v>1</v>
      </c>
      <c r="K13" s="81">
        <v>10</v>
      </c>
      <c r="L13" s="87"/>
      <c r="M13" s="15" t="s">
        <v>452</v>
      </c>
      <c r="N13" s="15" t="s">
        <v>1563</v>
      </c>
      <c r="O13" s="15" t="s">
        <v>796</v>
      </c>
      <c r="P13" s="29">
        <f>P14+P15+P16</f>
        <v>800</v>
      </c>
      <c r="Q13" s="29">
        <f>Q14+Q15+Q16</f>
        <v>2500</v>
      </c>
      <c r="R13" s="29">
        <f>R14+R15+R16</f>
        <v>800</v>
      </c>
      <c r="S13" s="29">
        <f>S14+S15+S16</f>
        <v>10000</v>
      </c>
      <c r="T13" s="29">
        <f>T14+T15+T16</f>
        <v>800</v>
      </c>
      <c r="U13" s="29">
        <f t="shared" ref="U13:AE13" si="3">U14+U15+U16</f>
        <v>10000</v>
      </c>
      <c r="V13" s="29">
        <f t="shared" si="3"/>
        <v>800</v>
      </c>
      <c r="W13" s="29">
        <f t="shared" si="3"/>
        <v>11000</v>
      </c>
      <c r="X13" s="29">
        <f t="shared" si="3"/>
        <v>0</v>
      </c>
      <c r="Y13" s="29">
        <f t="shared" si="3"/>
        <v>4305.79</v>
      </c>
      <c r="Z13" s="29">
        <f t="shared" si="3"/>
        <v>2529.9699999999998</v>
      </c>
      <c r="AA13" s="29">
        <f t="shared" si="3"/>
        <v>13569.97</v>
      </c>
      <c r="AB13" s="29">
        <f t="shared" si="3"/>
        <v>11827.83</v>
      </c>
      <c r="AC13" s="29">
        <f t="shared" si="3"/>
        <v>21950</v>
      </c>
      <c r="AD13" s="29">
        <f t="shared" si="3"/>
        <v>4611.1000000000004</v>
      </c>
      <c r="AE13" s="29">
        <f t="shared" si="3"/>
        <v>10611.1</v>
      </c>
    </row>
    <row r="14" spans="1:31" x14ac:dyDescent="0.3">
      <c r="A14" s="1"/>
      <c r="B14" s="1"/>
      <c r="C14" s="1" t="s">
        <v>283</v>
      </c>
      <c r="D14" s="1" t="s">
        <v>449</v>
      </c>
      <c r="E14" s="14" t="s">
        <v>521</v>
      </c>
      <c r="F14" s="14" t="s">
        <v>521</v>
      </c>
      <c r="G14" s="14" t="s">
        <v>521</v>
      </c>
      <c r="H14" s="14" t="s">
        <v>521</v>
      </c>
      <c r="I14" s="81">
        <v>1</v>
      </c>
      <c r="J14" s="81">
        <v>1</v>
      </c>
      <c r="K14" s="81">
        <v>2</v>
      </c>
      <c r="L14" s="87"/>
      <c r="M14" s="1" t="s">
        <v>446</v>
      </c>
      <c r="N14" s="1" t="s">
        <v>1563</v>
      </c>
      <c r="O14" s="1">
        <v>114031</v>
      </c>
      <c r="P14" s="50">
        <f>'Boekhouding 2021'!F100</f>
        <v>300</v>
      </c>
      <c r="Q14" s="50">
        <f>'Boekhouding 2021'!G100</f>
        <v>0</v>
      </c>
      <c r="R14" s="50">
        <f>'Boekhouding 2022'!F117</f>
        <v>300</v>
      </c>
      <c r="S14" s="50">
        <f>'Boekhouding 2022'!G117</f>
        <v>0</v>
      </c>
      <c r="T14" s="50">
        <f>'Boekhouding 2023'!F108</f>
        <v>300</v>
      </c>
      <c r="U14" s="50">
        <f>'Boekhouding 2023'!G108</f>
        <v>0</v>
      </c>
      <c r="V14" s="50">
        <f>'Boekhouding 2024'!F120</f>
        <v>300</v>
      </c>
      <c r="W14" s="50">
        <f>'Boekhouding 2024'!G120</f>
        <v>0</v>
      </c>
      <c r="X14" s="50">
        <f>'Boekhouding 2021'!C100</f>
        <v>0</v>
      </c>
      <c r="Y14" s="50">
        <f>'Boekhouding 2021'!D100</f>
        <v>4305.79</v>
      </c>
      <c r="Z14" s="50">
        <f>'Boekhouding 2022'!C117</f>
        <v>0</v>
      </c>
      <c r="AA14" s="50">
        <f>'Boekhouding 2022'!D117</f>
        <v>0</v>
      </c>
      <c r="AB14" s="16">
        <f>'Boekhouding 2023'!C108</f>
        <v>0</v>
      </c>
      <c r="AC14" s="16">
        <f>'Boekhouding 2023'!D108</f>
        <v>0</v>
      </c>
      <c r="AD14" s="16">
        <f>'Boekhouding 2024'!C120</f>
        <v>0</v>
      </c>
      <c r="AE14" s="16">
        <f>'Boekhouding 2024'!D120</f>
        <v>0</v>
      </c>
    </row>
    <row r="15" spans="1:31" x14ac:dyDescent="0.3">
      <c r="A15" s="1"/>
      <c r="B15" s="1"/>
      <c r="C15" s="1" t="s">
        <v>284</v>
      </c>
      <c r="D15" s="1" t="s">
        <v>450</v>
      </c>
      <c r="E15" s="14" t="s">
        <v>44</v>
      </c>
      <c r="F15" s="14" t="s">
        <v>349</v>
      </c>
      <c r="G15" s="14" t="s">
        <v>349</v>
      </c>
      <c r="H15" s="14" t="s">
        <v>349</v>
      </c>
      <c r="I15" s="81">
        <v>7</v>
      </c>
      <c r="J15" s="81">
        <v>11</v>
      </c>
      <c r="K15" s="81">
        <v>10</v>
      </c>
      <c r="L15" s="87"/>
      <c r="M15" s="1" t="s">
        <v>452</v>
      </c>
      <c r="N15" s="1" t="s">
        <v>1563</v>
      </c>
      <c r="O15" s="1">
        <v>114032</v>
      </c>
      <c r="P15" s="50">
        <f>'Boekhouding 2021'!F101</f>
        <v>500</v>
      </c>
      <c r="Q15" s="50">
        <f>'Boekhouding 2021'!G101</f>
        <v>2500</v>
      </c>
      <c r="R15" s="50">
        <f>'Boekhouding 2022'!F118</f>
        <v>500</v>
      </c>
      <c r="S15" s="50">
        <f>'Boekhouding 2022'!G118</f>
        <v>10000</v>
      </c>
      <c r="T15" s="50">
        <f>'Boekhouding 2023'!F109</f>
        <v>500</v>
      </c>
      <c r="U15" s="50">
        <f>'Boekhouding 2023'!G109</f>
        <v>10000</v>
      </c>
      <c r="V15" s="50">
        <f>'Boekhouding 2024'!F121</f>
        <v>500</v>
      </c>
      <c r="W15" s="50">
        <f>'Boekhouding 2024'!G121</f>
        <v>11000</v>
      </c>
      <c r="X15" s="50">
        <f>'Boekhouding 2021'!C101</f>
        <v>0</v>
      </c>
      <c r="Y15" s="50">
        <f>'Boekhouding 2021'!D101</f>
        <v>0</v>
      </c>
      <c r="Z15" s="50">
        <f>'Boekhouding 2022'!C118</f>
        <v>2529.9699999999998</v>
      </c>
      <c r="AA15" s="50">
        <f>'Boekhouding 2022'!D118</f>
        <v>13569.97</v>
      </c>
      <c r="AB15" s="16">
        <f>'Boekhouding 2023'!C109</f>
        <v>11827.83</v>
      </c>
      <c r="AC15" s="16">
        <f>'Boekhouding 2023'!D109</f>
        <v>21950</v>
      </c>
      <c r="AD15" s="16">
        <f>'Boekhouding 2024'!C121</f>
        <v>4611.1000000000004</v>
      </c>
      <c r="AE15" s="16">
        <f>'Boekhouding 2024'!D121</f>
        <v>10611.1</v>
      </c>
    </row>
    <row r="16" spans="1:31" x14ac:dyDescent="0.3">
      <c r="A16" s="1"/>
      <c r="B16" s="1"/>
      <c r="C16" s="1" t="s">
        <v>448</v>
      </c>
      <c r="D16" s="1" t="s">
        <v>451</v>
      </c>
      <c r="E16" s="14" t="s">
        <v>44</v>
      </c>
      <c r="F16" s="14" t="s">
        <v>71</v>
      </c>
      <c r="G16" s="14" t="s">
        <v>44</v>
      </c>
      <c r="H16" s="14" t="s">
        <v>71</v>
      </c>
      <c r="I16" s="96" t="s">
        <v>1286</v>
      </c>
      <c r="J16" s="96" t="s">
        <v>1286</v>
      </c>
      <c r="K16" s="96"/>
      <c r="L16" s="87"/>
      <c r="M16" s="1" t="s">
        <v>453</v>
      </c>
      <c r="N16" s="1" t="s">
        <v>1563</v>
      </c>
      <c r="O16" s="1"/>
      <c r="P16" s="16">
        <v>0</v>
      </c>
      <c r="Q16" s="16">
        <v>0</v>
      </c>
      <c r="R16" s="16">
        <v>0</v>
      </c>
      <c r="S16" s="16">
        <v>0</v>
      </c>
      <c r="T16" s="16"/>
      <c r="U16" s="16"/>
      <c r="V16" s="16"/>
      <c r="W16" s="16"/>
      <c r="X16" s="16">
        <v>0</v>
      </c>
      <c r="Y16" s="16">
        <v>0</v>
      </c>
      <c r="Z16" s="16">
        <v>0</v>
      </c>
      <c r="AA16" s="16">
        <v>0</v>
      </c>
      <c r="AB16" s="16"/>
      <c r="AC16" s="16"/>
      <c r="AD16" s="16"/>
      <c r="AE16" s="16"/>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B64B-CAFC-43A3-BADC-6AA9613C35AF}">
  <sheetPr>
    <tabColor rgb="FF00B050"/>
  </sheetPr>
  <dimension ref="A1:AE22"/>
  <sheetViews>
    <sheetView tabSelected="1" zoomScaleNormal="100" workbookViewId="0">
      <selection activeCell="L5" sqref="L5:L22"/>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customWidth="1"/>
    <col min="14" max="14" width="18"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84</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x14ac:dyDescent="0.3">
      <c r="A5" s="9" t="s">
        <v>285</v>
      </c>
      <c r="B5" s="9"/>
      <c r="C5" s="9"/>
      <c r="D5" s="9" t="s">
        <v>1048</v>
      </c>
      <c r="E5" s="60">
        <v>2.5000000000000001E-2</v>
      </c>
      <c r="F5" s="43">
        <v>0.05</v>
      </c>
      <c r="G5" s="60">
        <v>7.4999999999999997E-2</v>
      </c>
      <c r="H5" s="43">
        <v>0.1</v>
      </c>
      <c r="I5" s="108">
        <v>2367</v>
      </c>
      <c r="J5" s="98">
        <v>2631</v>
      </c>
      <c r="K5" s="98">
        <v>2650</v>
      </c>
      <c r="L5" s="98"/>
      <c r="M5" s="9" t="s">
        <v>1049</v>
      </c>
      <c r="N5" s="9"/>
      <c r="O5" s="9" t="s">
        <v>797</v>
      </c>
      <c r="P5" s="28">
        <f>'Boekhouding 2021'!F103</f>
        <v>38604.58</v>
      </c>
      <c r="Q5" s="28">
        <f>'Boekhouding 2021'!G103</f>
        <v>30883.66</v>
      </c>
      <c r="R5" s="28">
        <f>R6+R10+R14+R17</f>
        <v>38430.93</v>
      </c>
      <c r="S5" s="28">
        <f>S6+S10+S14+S17</f>
        <v>30744.739999999998</v>
      </c>
      <c r="T5" s="28">
        <f>T6+T10+T14+T17</f>
        <v>39757.595999999998</v>
      </c>
      <c r="U5" s="28">
        <f t="shared" ref="U5:AE5" si="0">U6+U10+U14+U17</f>
        <v>31881.33</v>
      </c>
      <c r="V5" s="28">
        <f t="shared" si="0"/>
        <v>39757.599999999999</v>
      </c>
      <c r="W5" s="28">
        <f t="shared" si="0"/>
        <v>31881.33</v>
      </c>
      <c r="X5" s="28">
        <f t="shared" si="0"/>
        <v>50988.57</v>
      </c>
      <c r="Y5" s="28">
        <f t="shared" si="0"/>
        <v>43237.109999999993</v>
      </c>
      <c r="Z5" s="28">
        <f t="shared" si="0"/>
        <v>51091.600000000006</v>
      </c>
      <c r="AA5" s="28">
        <f t="shared" si="0"/>
        <v>43072.640000000007</v>
      </c>
      <c r="AB5" s="28">
        <f t="shared" si="0"/>
        <v>39576.53</v>
      </c>
      <c r="AC5" s="28">
        <f t="shared" si="0"/>
        <v>31881.33</v>
      </c>
      <c r="AD5" s="28">
        <f t="shared" si="0"/>
        <v>39729.950000000004</v>
      </c>
      <c r="AE5" s="28">
        <f t="shared" si="0"/>
        <v>31881.33</v>
      </c>
    </row>
    <row r="6" spans="1:31" x14ac:dyDescent="0.3">
      <c r="A6" s="1"/>
      <c r="B6" s="15" t="s">
        <v>286</v>
      </c>
      <c r="C6" s="15"/>
      <c r="D6" s="15" t="s">
        <v>1050</v>
      </c>
      <c r="E6" s="60">
        <v>2.5000000000000001E-2</v>
      </c>
      <c r="F6" s="43">
        <v>0.05</v>
      </c>
      <c r="G6" s="60">
        <v>7.4999999999999997E-2</v>
      </c>
      <c r="H6" s="43">
        <v>0.1</v>
      </c>
      <c r="I6" s="103">
        <v>379</v>
      </c>
      <c r="J6" s="81">
        <v>442</v>
      </c>
      <c r="K6" s="81">
        <v>399</v>
      </c>
      <c r="L6" s="81"/>
      <c r="M6" s="1" t="s">
        <v>1051</v>
      </c>
      <c r="N6" s="1"/>
      <c r="O6" s="1" t="s">
        <v>798</v>
      </c>
      <c r="P6" s="16">
        <f t="shared" ref="P6:U6" si="1">P7+P8+P9</f>
        <v>250</v>
      </c>
      <c r="Q6" s="16">
        <f t="shared" si="1"/>
        <v>250</v>
      </c>
      <c r="R6" s="16">
        <f t="shared" si="1"/>
        <v>750</v>
      </c>
      <c r="S6" s="16">
        <f t="shared" si="1"/>
        <v>750</v>
      </c>
      <c r="T6" s="16">
        <f t="shared" si="1"/>
        <v>0</v>
      </c>
      <c r="U6" s="16">
        <f t="shared" si="1"/>
        <v>0</v>
      </c>
      <c r="V6" s="16">
        <f t="shared" ref="V6:AE6" si="2">V7+V8+V9</f>
        <v>0</v>
      </c>
      <c r="W6" s="16">
        <f t="shared" si="2"/>
        <v>0</v>
      </c>
      <c r="X6" s="16">
        <f t="shared" si="2"/>
        <v>0</v>
      </c>
      <c r="Y6" s="16">
        <f t="shared" si="2"/>
        <v>0</v>
      </c>
      <c r="Z6" s="16">
        <f t="shared" si="2"/>
        <v>46.8</v>
      </c>
      <c r="AA6" s="16">
        <f t="shared" si="2"/>
        <v>46.8</v>
      </c>
      <c r="AB6" s="16">
        <f t="shared" si="2"/>
        <v>0</v>
      </c>
      <c r="AC6" s="16">
        <f t="shared" si="2"/>
        <v>0</v>
      </c>
      <c r="AD6" s="16">
        <f t="shared" si="2"/>
        <v>0</v>
      </c>
      <c r="AE6" s="16">
        <f t="shared" si="2"/>
        <v>0</v>
      </c>
    </row>
    <row r="7" spans="1:31" x14ac:dyDescent="0.3">
      <c r="A7" s="1"/>
      <c r="B7" s="1"/>
      <c r="C7" s="1" t="s">
        <v>287</v>
      </c>
      <c r="D7" s="1" t="s">
        <v>522</v>
      </c>
      <c r="E7" s="14" t="s">
        <v>349</v>
      </c>
      <c r="F7" s="14" t="s">
        <v>349</v>
      </c>
      <c r="G7" s="14" t="s">
        <v>349</v>
      </c>
      <c r="H7" s="14" t="s">
        <v>349</v>
      </c>
      <c r="I7" s="87"/>
      <c r="J7" s="81" t="s">
        <v>1287</v>
      </c>
      <c r="K7" s="81" t="s">
        <v>1287</v>
      </c>
      <c r="L7" s="81"/>
      <c r="M7" s="1" t="s">
        <v>1052</v>
      </c>
      <c r="N7" s="1" t="s">
        <v>489</v>
      </c>
      <c r="O7" s="1"/>
      <c r="P7" s="16">
        <v>0</v>
      </c>
      <c r="Q7" s="16">
        <v>0</v>
      </c>
      <c r="R7" s="16">
        <v>0</v>
      </c>
      <c r="S7" s="16">
        <v>0</v>
      </c>
      <c r="T7" s="16"/>
      <c r="U7" s="16"/>
      <c r="V7" s="16"/>
      <c r="W7" s="16"/>
      <c r="X7" s="16">
        <v>0</v>
      </c>
      <c r="Y7" s="16">
        <v>0</v>
      </c>
      <c r="Z7" s="16">
        <v>0</v>
      </c>
      <c r="AA7" s="16">
        <v>0</v>
      </c>
      <c r="AB7" s="16"/>
      <c r="AC7" s="16"/>
      <c r="AD7" s="16"/>
      <c r="AE7" s="16"/>
    </row>
    <row r="8" spans="1:31" x14ac:dyDescent="0.3">
      <c r="A8" s="1"/>
      <c r="B8" s="1"/>
      <c r="C8" s="1" t="s">
        <v>288</v>
      </c>
      <c r="D8" s="1" t="s">
        <v>523</v>
      </c>
      <c r="E8" s="14" t="s">
        <v>78</v>
      </c>
      <c r="F8" s="14" t="s">
        <v>78</v>
      </c>
      <c r="G8" s="14" t="s">
        <v>78</v>
      </c>
      <c r="H8" s="14" t="s">
        <v>78</v>
      </c>
      <c r="I8" s="81" t="s">
        <v>1287</v>
      </c>
      <c r="J8" s="81" t="s">
        <v>1287</v>
      </c>
      <c r="K8" s="81" t="s">
        <v>1287</v>
      </c>
      <c r="L8" s="81"/>
      <c r="M8" s="1" t="s">
        <v>1053</v>
      </c>
      <c r="N8" s="1" t="s">
        <v>489</v>
      </c>
      <c r="O8" s="1">
        <v>201011</v>
      </c>
      <c r="P8" s="16">
        <f>'Boekhouding 2021'!F104</f>
        <v>250</v>
      </c>
      <c r="Q8" s="16">
        <f>'Boekhouding 2021'!G104</f>
        <v>250</v>
      </c>
      <c r="R8" s="16">
        <f>'Boekhouding 2022'!F121</f>
        <v>750</v>
      </c>
      <c r="S8" s="16">
        <f>'Boekhouding 2022'!G121</f>
        <v>750</v>
      </c>
      <c r="T8" s="16">
        <f>'Boekhouding 2023'!F112</f>
        <v>0</v>
      </c>
      <c r="U8" s="16">
        <f>'Boekhouding 2023'!G112</f>
        <v>0</v>
      </c>
      <c r="V8" s="16">
        <f>'Boekhouding 2024'!F124</f>
        <v>0</v>
      </c>
      <c r="W8" s="16">
        <f>'Boekhouding 2024'!G124</f>
        <v>0</v>
      </c>
      <c r="X8" s="16">
        <f>'Boekhouding 2021'!C104</f>
        <v>0</v>
      </c>
      <c r="Y8" s="16">
        <f>'Boekhouding 2021'!D104</f>
        <v>0</v>
      </c>
      <c r="Z8" s="16">
        <f>'Boekhouding 2022'!C121</f>
        <v>46.8</v>
      </c>
      <c r="AA8" s="16">
        <f>'Boekhouding 2022'!D121</f>
        <v>46.8</v>
      </c>
      <c r="AB8" s="16">
        <f>'Boekhouding 2023'!C112</f>
        <v>0</v>
      </c>
      <c r="AC8" s="16">
        <f>'Boekhouding 2023'!D112</f>
        <v>0</v>
      </c>
      <c r="AD8" s="16">
        <f>'Boekhouding 2024'!C124</f>
        <v>0</v>
      </c>
      <c r="AE8" s="16">
        <f>'Boekhouding 2024'!D124</f>
        <v>0</v>
      </c>
    </row>
    <row r="9" spans="1:31" x14ac:dyDescent="0.3">
      <c r="A9" s="1"/>
      <c r="B9" s="1"/>
      <c r="C9" s="1" t="s">
        <v>986</v>
      </c>
      <c r="D9" s="1" t="s">
        <v>524</v>
      </c>
      <c r="E9" s="30" t="s">
        <v>42</v>
      </c>
      <c r="F9" s="30" t="s">
        <v>42</v>
      </c>
      <c r="G9" s="30" t="s">
        <v>42</v>
      </c>
      <c r="H9" s="30" t="s">
        <v>42</v>
      </c>
      <c r="I9" s="81">
        <v>29</v>
      </c>
      <c r="J9" s="81">
        <v>24</v>
      </c>
      <c r="K9" s="81">
        <v>25</v>
      </c>
      <c r="L9" s="81"/>
      <c r="M9" s="1" t="s">
        <v>1054</v>
      </c>
      <c r="N9" s="1" t="s">
        <v>489</v>
      </c>
      <c r="O9" s="1"/>
      <c r="P9" s="16">
        <v>0</v>
      </c>
      <c r="Q9" s="16">
        <v>0</v>
      </c>
      <c r="R9" s="16">
        <v>0</v>
      </c>
      <c r="S9" s="16">
        <v>0</v>
      </c>
      <c r="T9" s="16"/>
      <c r="U9" s="16"/>
      <c r="V9" s="16"/>
      <c r="W9" s="16"/>
      <c r="X9" s="16">
        <v>0</v>
      </c>
      <c r="Y9" s="16">
        <v>0</v>
      </c>
      <c r="Z9" s="16">
        <v>0</v>
      </c>
      <c r="AA9" s="16">
        <v>0</v>
      </c>
      <c r="AB9" s="16"/>
      <c r="AC9" s="16"/>
      <c r="AD9" s="16"/>
      <c r="AE9" s="16"/>
    </row>
    <row r="10" spans="1:31" x14ac:dyDescent="0.3">
      <c r="A10" s="15"/>
      <c r="B10" s="15" t="s">
        <v>289</v>
      </c>
      <c r="C10" s="15"/>
      <c r="D10" s="15" t="s">
        <v>1055</v>
      </c>
      <c r="E10" s="60">
        <v>2.5000000000000001E-2</v>
      </c>
      <c r="F10" s="43">
        <v>0.05</v>
      </c>
      <c r="G10" s="60">
        <v>7.4999999999999997E-2</v>
      </c>
      <c r="H10" s="43">
        <v>0.1</v>
      </c>
      <c r="I10" s="103">
        <v>396</v>
      </c>
      <c r="J10" s="81">
        <v>457</v>
      </c>
      <c r="K10" s="81">
        <v>452</v>
      </c>
      <c r="L10" s="81"/>
      <c r="M10" s="1" t="s">
        <v>1056</v>
      </c>
      <c r="N10" s="15"/>
      <c r="O10" s="15" t="s">
        <v>799</v>
      </c>
      <c r="P10" s="29">
        <f>P11+P12+P13</f>
        <v>250</v>
      </c>
      <c r="Q10" s="29">
        <f>Q11+Q12+Q13</f>
        <v>250</v>
      </c>
      <c r="R10" s="29">
        <f>R11+R12+R13</f>
        <v>0</v>
      </c>
      <c r="S10" s="29">
        <f>S11+S12+S13</f>
        <v>0</v>
      </c>
      <c r="T10" s="29">
        <f>T11+T12+T13</f>
        <v>0</v>
      </c>
      <c r="U10" s="29">
        <f t="shared" ref="U10:AE10" si="3">U11+U12+U13</f>
        <v>0</v>
      </c>
      <c r="V10" s="29">
        <f t="shared" si="3"/>
        <v>0</v>
      </c>
      <c r="W10" s="29">
        <f t="shared" si="3"/>
        <v>0</v>
      </c>
      <c r="X10" s="29">
        <f t="shared" si="3"/>
        <v>0</v>
      </c>
      <c r="Y10" s="29">
        <f t="shared" si="3"/>
        <v>0</v>
      </c>
      <c r="Z10" s="29">
        <f t="shared" si="3"/>
        <v>0</v>
      </c>
      <c r="AA10" s="29">
        <f t="shared" si="3"/>
        <v>0</v>
      </c>
      <c r="AB10" s="29">
        <f t="shared" si="3"/>
        <v>0</v>
      </c>
      <c r="AC10" s="29">
        <f t="shared" si="3"/>
        <v>0</v>
      </c>
      <c r="AD10" s="29">
        <f t="shared" si="3"/>
        <v>0</v>
      </c>
      <c r="AE10" s="29">
        <f t="shared" si="3"/>
        <v>0</v>
      </c>
    </row>
    <row r="11" spans="1:31" x14ac:dyDescent="0.3">
      <c r="A11" s="1"/>
      <c r="B11" s="1"/>
      <c r="C11" s="1" t="s">
        <v>290</v>
      </c>
      <c r="D11" s="1" t="s">
        <v>525</v>
      </c>
      <c r="E11" s="14" t="s">
        <v>349</v>
      </c>
      <c r="F11" s="14" t="s">
        <v>349</v>
      </c>
      <c r="G11" s="14" t="s">
        <v>349</v>
      </c>
      <c r="H11" s="14" t="s">
        <v>349</v>
      </c>
      <c r="I11" s="81">
        <v>20</v>
      </c>
      <c r="J11" s="81">
        <v>27</v>
      </c>
      <c r="K11" s="81">
        <v>28</v>
      </c>
      <c r="L11" s="81"/>
      <c r="M11" s="1" t="s">
        <v>1057</v>
      </c>
      <c r="N11" s="1" t="s">
        <v>489</v>
      </c>
      <c r="O11" s="1"/>
      <c r="P11" s="16">
        <v>0</v>
      </c>
      <c r="Q11" s="16">
        <v>0</v>
      </c>
      <c r="R11" s="16">
        <v>0</v>
      </c>
      <c r="S11" s="16">
        <v>0</v>
      </c>
      <c r="T11" s="16"/>
      <c r="U11" s="16"/>
      <c r="V11" s="16"/>
      <c r="W11" s="16"/>
      <c r="X11" s="16">
        <v>0</v>
      </c>
      <c r="Y11" s="16">
        <v>0</v>
      </c>
      <c r="Z11" s="16">
        <v>0</v>
      </c>
      <c r="AA11" s="16">
        <v>0</v>
      </c>
      <c r="AB11" s="16"/>
      <c r="AC11" s="16"/>
      <c r="AD11" s="16"/>
      <c r="AE11" s="16"/>
    </row>
    <row r="12" spans="1:31" x14ac:dyDescent="0.3">
      <c r="A12" s="1"/>
      <c r="B12" s="1"/>
      <c r="C12" s="1" t="s">
        <v>291</v>
      </c>
      <c r="D12" s="1" t="s">
        <v>526</v>
      </c>
      <c r="E12" s="14" t="s">
        <v>78</v>
      </c>
      <c r="F12" s="14" t="s">
        <v>78</v>
      </c>
      <c r="G12" s="14" t="s">
        <v>78</v>
      </c>
      <c r="H12" s="14" t="s">
        <v>78</v>
      </c>
      <c r="I12" s="80"/>
      <c r="J12" s="81" t="s">
        <v>1287</v>
      </c>
      <c r="K12" s="81" t="s">
        <v>1287</v>
      </c>
      <c r="L12" s="81"/>
      <c r="M12" s="1" t="s">
        <v>1052</v>
      </c>
      <c r="N12" s="1" t="s">
        <v>489</v>
      </c>
      <c r="O12" s="1"/>
      <c r="P12" s="16">
        <v>0</v>
      </c>
      <c r="Q12" s="16">
        <v>0</v>
      </c>
      <c r="R12" s="16">
        <v>0</v>
      </c>
      <c r="S12" s="16">
        <v>0</v>
      </c>
      <c r="T12" s="16"/>
      <c r="U12" s="16"/>
      <c r="V12" s="16"/>
      <c r="W12" s="16"/>
      <c r="X12" s="16">
        <v>0</v>
      </c>
      <c r="Y12" s="16">
        <v>0</v>
      </c>
      <c r="Z12" s="16">
        <v>0</v>
      </c>
      <c r="AA12" s="16">
        <v>0</v>
      </c>
      <c r="AB12" s="16"/>
      <c r="AC12" s="16"/>
      <c r="AD12" s="16"/>
      <c r="AE12" s="16"/>
    </row>
    <row r="13" spans="1:31" s="19" customFormat="1" x14ac:dyDescent="0.3">
      <c r="A13" s="1"/>
      <c r="B13" s="1"/>
      <c r="C13" s="1" t="s">
        <v>987</v>
      </c>
      <c r="D13" s="1" t="s">
        <v>528</v>
      </c>
      <c r="E13" s="14" t="s">
        <v>78</v>
      </c>
      <c r="F13" s="14" t="s">
        <v>78</v>
      </c>
      <c r="G13" s="14" t="s">
        <v>78</v>
      </c>
      <c r="H13" s="14" t="s">
        <v>78</v>
      </c>
      <c r="I13" s="82" t="s">
        <v>1287</v>
      </c>
      <c r="J13" s="82" t="s">
        <v>1287</v>
      </c>
      <c r="K13" s="82" t="s">
        <v>1287</v>
      </c>
      <c r="L13" s="82"/>
      <c r="M13" s="1" t="s">
        <v>1058</v>
      </c>
      <c r="N13" s="1" t="s">
        <v>489</v>
      </c>
      <c r="O13" s="1">
        <v>201021</v>
      </c>
      <c r="P13" s="16">
        <f>'Boekhouding 2021'!F105</f>
        <v>250</v>
      </c>
      <c r="Q13" s="16">
        <f>'Boekhouding 2021'!G105</f>
        <v>250</v>
      </c>
      <c r="R13" s="16">
        <f>'Boekhouding 2022'!F122</f>
        <v>0</v>
      </c>
      <c r="S13" s="16">
        <f>'Boekhouding 2022'!G122</f>
        <v>0</v>
      </c>
      <c r="T13" s="16">
        <f>'Boekhouding 2023'!F113</f>
        <v>0</v>
      </c>
      <c r="U13" s="16">
        <f>'Boekhouding 2023'!G113</f>
        <v>0</v>
      </c>
      <c r="V13" s="16">
        <f>'Boekhouding 2023'!H113</f>
        <v>0</v>
      </c>
      <c r="W13" s="16">
        <f>'Boekhouding 2023'!I113</f>
        <v>0</v>
      </c>
      <c r="X13" s="16">
        <f>'Boekhouding 2023'!J113</f>
        <v>0</v>
      </c>
      <c r="Y13" s="16">
        <f>'Boekhouding 2023'!K113</f>
        <v>0</v>
      </c>
      <c r="Z13" s="16">
        <f>'Boekhouding 2023'!L113</f>
        <v>0</v>
      </c>
      <c r="AA13" s="16">
        <f>'Boekhouding 2023'!M113</f>
        <v>0</v>
      </c>
      <c r="AB13" s="16">
        <f>'Boekhouding 2023'!C113</f>
        <v>0</v>
      </c>
      <c r="AC13" s="16">
        <f>'Boekhouding 2023'!D113</f>
        <v>0</v>
      </c>
      <c r="AD13" s="16">
        <f>'Boekhouding 2024'!C125</f>
        <v>0</v>
      </c>
      <c r="AE13" s="16">
        <f>'Boekhouding 2024'!D125</f>
        <v>0</v>
      </c>
    </row>
    <row r="14" spans="1:31" x14ac:dyDescent="0.3">
      <c r="A14" s="15"/>
      <c r="B14" s="15" t="s">
        <v>292</v>
      </c>
      <c r="C14" s="15"/>
      <c r="D14" s="15" t="s">
        <v>529</v>
      </c>
      <c r="E14" s="17"/>
      <c r="F14" s="17"/>
      <c r="G14" s="17"/>
      <c r="H14" s="17"/>
      <c r="I14" s="81"/>
      <c r="J14" s="81" t="s">
        <v>1287</v>
      </c>
      <c r="K14" s="81" t="s">
        <v>1287</v>
      </c>
      <c r="L14" s="81"/>
      <c r="M14" s="1"/>
      <c r="N14" s="15"/>
      <c r="O14" s="15" t="s">
        <v>800</v>
      </c>
      <c r="P14" s="29">
        <f>P15+P16</f>
        <v>0</v>
      </c>
      <c r="Q14" s="29">
        <f>Q15+Q16</f>
        <v>0</v>
      </c>
      <c r="R14" s="29">
        <f>R15+R16</f>
        <v>0</v>
      </c>
      <c r="S14" s="29">
        <f>S15+S16</f>
        <v>0</v>
      </c>
      <c r="T14" s="29">
        <f>T15+T16</f>
        <v>0</v>
      </c>
      <c r="U14" s="29">
        <f t="shared" ref="U14:AE14" si="4">U15+U16</f>
        <v>0</v>
      </c>
      <c r="V14" s="29">
        <f t="shared" si="4"/>
        <v>0</v>
      </c>
      <c r="W14" s="29">
        <f t="shared" si="4"/>
        <v>0</v>
      </c>
      <c r="X14" s="29">
        <f t="shared" si="4"/>
        <v>0</v>
      </c>
      <c r="Y14" s="29">
        <f t="shared" si="4"/>
        <v>0</v>
      </c>
      <c r="Z14" s="29">
        <f t="shared" si="4"/>
        <v>0</v>
      </c>
      <c r="AA14" s="29">
        <f t="shared" si="4"/>
        <v>0</v>
      </c>
      <c r="AB14" s="29">
        <f t="shared" si="4"/>
        <v>0</v>
      </c>
      <c r="AC14" s="29">
        <f t="shared" si="4"/>
        <v>0</v>
      </c>
      <c r="AD14" s="29">
        <f t="shared" si="4"/>
        <v>0</v>
      </c>
      <c r="AE14" s="29">
        <f t="shared" si="4"/>
        <v>0</v>
      </c>
    </row>
    <row r="15" spans="1:31" x14ac:dyDescent="0.3">
      <c r="A15" s="1"/>
      <c r="B15" s="1"/>
      <c r="C15" s="1" t="s">
        <v>293</v>
      </c>
      <c r="D15" s="1" t="s">
        <v>1059</v>
      </c>
      <c r="E15" s="14" t="s">
        <v>38</v>
      </c>
      <c r="F15" s="14" t="s">
        <v>38</v>
      </c>
      <c r="G15" s="14" t="s">
        <v>38</v>
      </c>
      <c r="H15" s="14" t="s">
        <v>38</v>
      </c>
      <c r="I15" s="81">
        <v>565</v>
      </c>
      <c r="J15" s="81">
        <v>574</v>
      </c>
      <c r="K15" s="81">
        <v>366</v>
      </c>
      <c r="L15" s="81"/>
      <c r="M15" s="1" t="s">
        <v>1060</v>
      </c>
      <c r="N15" s="1" t="s">
        <v>489</v>
      </c>
      <c r="O15" s="1"/>
      <c r="P15" s="16">
        <v>0</v>
      </c>
      <c r="Q15" s="16">
        <v>0</v>
      </c>
      <c r="R15" s="16">
        <v>0</v>
      </c>
      <c r="S15" s="16">
        <v>0</v>
      </c>
      <c r="T15" s="16"/>
      <c r="U15" s="16"/>
      <c r="V15" s="16">
        <v>0</v>
      </c>
      <c r="W15" s="16">
        <v>0</v>
      </c>
      <c r="X15" s="16">
        <v>0</v>
      </c>
      <c r="Y15" s="16">
        <v>0</v>
      </c>
      <c r="Z15" s="16">
        <v>0</v>
      </c>
      <c r="AA15" s="16">
        <v>0</v>
      </c>
      <c r="AB15" s="16"/>
      <c r="AC15" s="16"/>
      <c r="AD15" s="16"/>
      <c r="AE15" s="16"/>
    </row>
    <row r="16" spans="1:31" x14ac:dyDescent="0.3">
      <c r="A16" s="1"/>
      <c r="B16" s="1"/>
      <c r="C16" s="1" t="s">
        <v>294</v>
      </c>
      <c r="D16" s="1" t="s">
        <v>530</v>
      </c>
      <c r="E16" s="30" t="s">
        <v>42</v>
      </c>
      <c r="F16" s="30" t="s">
        <v>42</v>
      </c>
      <c r="G16" s="30" t="s">
        <v>42</v>
      </c>
      <c r="H16" s="30" t="s">
        <v>42</v>
      </c>
      <c r="I16" s="81">
        <v>113</v>
      </c>
      <c r="J16" s="81">
        <v>65</v>
      </c>
      <c r="K16" s="81">
        <v>77</v>
      </c>
      <c r="L16" s="81"/>
      <c r="M16" s="1" t="s">
        <v>1061</v>
      </c>
      <c r="N16" s="1" t="s">
        <v>489</v>
      </c>
      <c r="O16" s="1"/>
      <c r="P16" s="16">
        <v>0</v>
      </c>
      <c r="Q16" s="16">
        <v>0</v>
      </c>
      <c r="R16" s="16">
        <v>0</v>
      </c>
      <c r="S16" s="16">
        <v>0</v>
      </c>
      <c r="T16" s="16"/>
      <c r="U16" s="16"/>
      <c r="V16" s="16">
        <v>0</v>
      </c>
      <c r="W16" s="16">
        <v>0</v>
      </c>
      <c r="X16" s="16">
        <v>0</v>
      </c>
      <c r="Y16" s="16">
        <v>0</v>
      </c>
      <c r="Z16" s="16">
        <v>0</v>
      </c>
      <c r="AA16" s="16">
        <v>0</v>
      </c>
      <c r="AB16" s="16"/>
      <c r="AC16" s="16"/>
      <c r="AD16" s="16"/>
      <c r="AE16" s="16"/>
    </row>
    <row r="17" spans="1:31" x14ac:dyDescent="0.3">
      <c r="A17" s="15"/>
      <c r="B17" s="15" t="s">
        <v>295</v>
      </c>
      <c r="C17" s="15"/>
      <c r="D17" s="15" t="s">
        <v>531</v>
      </c>
      <c r="E17" s="17"/>
      <c r="F17" s="17"/>
      <c r="G17" s="17"/>
      <c r="H17" s="17"/>
      <c r="I17" s="81" t="s">
        <v>1287</v>
      </c>
      <c r="J17" s="81" t="s">
        <v>1287</v>
      </c>
      <c r="K17" s="81" t="s">
        <v>1287</v>
      </c>
      <c r="L17" s="81"/>
      <c r="M17" s="1"/>
      <c r="N17" s="15"/>
      <c r="O17" s="15" t="s">
        <v>1086</v>
      </c>
      <c r="P17" s="29">
        <f>P18+P22+P20+P21+P19</f>
        <v>38104.58</v>
      </c>
      <c r="Q17" s="29">
        <f>Q18+Q22+Q20+Q21+Q19</f>
        <v>30383.66</v>
      </c>
      <c r="R17" s="29">
        <f>R18+R22+R20+R21+R19</f>
        <v>37680.93</v>
      </c>
      <c r="S17" s="29">
        <f>S18+S22+S20+S21+S19</f>
        <v>29994.739999999998</v>
      </c>
      <c r="T17" s="29">
        <f>T18+T22+T20+T21+T19</f>
        <v>39757.595999999998</v>
      </c>
      <c r="U17" s="29">
        <f t="shared" ref="U17:AE17" si="5">U18+U22+U20+U21+U19</f>
        <v>31881.33</v>
      </c>
      <c r="V17" s="29">
        <f t="shared" si="5"/>
        <v>39757.599999999999</v>
      </c>
      <c r="W17" s="29">
        <f t="shared" si="5"/>
        <v>31881.33</v>
      </c>
      <c r="X17" s="29">
        <f t="shared" si="5"/>
        <v>50988.57</v>
      </c>
      <c r="Y17" s="29">
        <f t="shared" si="5"/>
        <v>43237.109999999993</v>
      </c>
      <c r="Z17" s="29">
        <f t="shared" si="5"/>
        <v>51044.800000000003</v>
      </c>
      <c r="AA17" s="29">
        <f t="shared" si="5"/>
        <v>43025.840000000004</v>
      </c>
      <c r="AB17" s="29">
        <f t="shared" si="5"/>
        <v>39576.53</v>
      </c>
      <c r="AC17" s="29">
        <f t="shared" si="5"/>
        <v>31881.33</v>
      </c>
      <c r="AD17" s="29">
        <f t="shared" si="5"/>
        <v>39729.950000000004</v>
      </c>
      <c r="AE17" s="29">
        <f t="shared" si="5"/>
        <v>31881.33</v>
      </c>
    </row>
    <row r="18" spans="1:31" x14ac:dyDescent="0.3">
      <c r="A18" s="1"/>
      <c r="B18" s="1"/>
      <c r="C18" s="1" t="s">
        <v>296</v>
      </c>
      <c r="D18" s="1" t="s">
        <v>532</v>
      </c>
      <c r="E18" s="14" t="s">
        <v>71</v>
      </c>
      <c r="F18" s="14" t="s">
        <v>71</v>
      </c>
      <c r="G18" s="14" t="s">
        <v>71</v>
      </c>
      <c r="H18" s="14" t="s">
        <v>71</v>
      </c>
      <c r="I18" s="81" t="s">
        <v>1287</v>
      </c>
      <c r="J18" s="81" t="s">
        <v>1287</v>
      </c>
      <c r="K18" s="81" t="s">
        <v>1287</v>
      </c>
      <c r="L18" s="81"/>
      <c r="M18" s="1"/>
      <c r="N18" s="1" t="s">
        <v>489</v>
      </c>
      <c r="O18" s="1">
        <v>201041</v>
      </c>
      <c r="P18" s="16">
        <f>'Boekhouding 2021'!F106</f>
        <v>1500</v>
      </c>
      <c r="Q18" s="16">
        <f>'Boekhouding 2021'!G106</f>
        <v>1500</v>
      </c>
      <c r="R18" s="16">
        <f>'Boekhouding 2022'!F123</f>
        <v>1250</v>
      </c>
      <c r="S18" s="16">
        <f>'Boekhouding 2022'!G123</f>
        <v>1250</v>
      </c>
      <c r="T18" s="16">
        <f>'Boekhouding 2023'!F114</f>
        <v>1000</v>
      </c>
      <c r="U18" s="16">
        <f>'Boekhouding 2023'!G114</f>
        <v>0</v>
      </c>
      <c r="V18" s="16">
        <f>'Boekhouding 2024'!F126</f>
        <v>1000</v>
      </c>
      <c r="W18" s="16">
        <f>'Boekhouding 2024'!G126</f>
        <v>0</v>
      </c>
      <c r="X18" s="16">
        <f>'Boekhouding 2021'!C106</f>
        <v>1573</v>
      </c>
      <c r="Y18" s="16">
        <f>'Boekhouding 2021'!D106</f>
        <v>1573</v>
      </c>
      <c r="Z18" s="16">
        <f>'Boekhouding 2022'!C123</f>
        <v>1512.5</v>
      </c>
      <c r="AA18" s="16">
        <f>'Boekhouding 2022'!D123</f>
        <v>1512.5</v>
      </c>
      <c r="AB18" s="16">
        <f>'Boekhouding 2023'!C114</f>
        <v>478.89</v>
      </c>
      <c r="AC18" s="16">
        <f>'Boekhouding 2023'!D114</f>
        <v>0</v>
      </c>
      <c r="AD18" s="16">
        <f>'Boekhouding 2024'!C126</f>
        <v>484</v>
      </c>
      <c r="AE18" s="16">
        <f>'Boekhouding 2024'!D126</f>
        <v>0</v>
      </c>
    </row>
    <row r="19" spans="1:31" x14ac:dyDescent="0.3">
      <c r="A19" s="1"/>
      <c r="B19" s="1"/>
      <c r="C19" s="1" t="s">
        <v>297</v>
      </c>
      <c r="D19" s="1" t="s">
        <v>533</v>
      </c>
      <c r="E19" s="35" t="s">
        <v>534</v>
      </c>
      <c r="F19" s="35" t="s">
        <v>534</v>
      </c>
      <c r="G19" s="35" t="s">
        <v>534</v>
      </c>
      <c r="H19" s="35" t="s">
        <v>534</v>
      </c>
      <c r="I19" s="81" t="s">
        <v>1287</v>
      </c>
      <c r="J19" s="81" t="s">
        <v>1287</v>
      </c>
      <c r="K19" s="81" t="s">
        <v>1287</v>
      </c>
      <c r="L19" s="81"/>
      <c r="M19" s="1"/>
      <c r="N19" s="1" t="s">
        <v>489</v>
      </c>
      <c r="O19" s="1">
        <v>201042</v>
      </c>
      <c r="P19" s="16">
        <f>'Boekhouding 2021'!F107</f>
        <v>500</v>
      </c>
      <c r="Q19" s="16">
        <f>'Boekhouding 2021'!G107</f>
        <v>500</v>
      </c>
      <c r="R19" s="16">
        <f>'Boekhouding 2022'!F124</f>
        <v>1000</v>
      </c>
      <c r="S19" s="16">
        <f>'Boekhouding 2022'!G124</f>
        <v>1000</v>
      </c>
      <c r="T19" s="16">
        <f>'Boekhouding 2023'!F115</f>
        <v>500</v>
      </c>
      <c r="U19" s="16">
        <f>'Boekhouding 2023'!G115</f>
        <v>0</v>
      </c>
      <c r="V19" s="16">
        <f>'Boekhouding 2024'!F127</f>
        <v>500</v>
      </c>
      <c r="W19" s="16">
        <f>'Boekhouding 2024'!G127</f>
        <v>0</v>
      </c>
      <c r="X19" s="16">
        <f>'Boekhouding 2021'!C107</f>
        <v>906.4</v>
      </c>
      <c r="Y19" s="16">
        <f>'Boekhouding 2021'!D107</f>
        <v>906.4</v>
      </c>
      <c r="Z19" s="16">
        <f>'Boekhouding 2022'!C124</f>
        <v>1468.28</v>
      </c>
      <c r="AA19" s="16">
        <f>'Boekhouding 2022'!D124</f>
        <v>1468.28</v>
      </c>
      <c r="AB19" s="16">
        <f>'Boekhouding 2023'!C115</f>
        <v>840</v>
      </c>
      <c r="AC19" s="16">
        <f>'Boekhouding 2023'!D115</f>
        <v>0</v>
      </c>
      <c r="AD19" s="16">
        <f>'Boekhouding 2024'!C127</f>
        <v>840</v>
      </c>
      <c r="AE19" s="16">
        <f>'Boekhouding 2024'!D127</f>
        <v>0</v>
      </c>
    </row>
    <row r="20" spans="1:31" x14ac:dyDescent="0.3">
      <c r="A20" s="1"/>
      <c r="B20" s="1"/>
      <c r="C20" s="1" t="s">
        <v>527</v>
      </c>
      <c r="D20" s="1" t="s">
        <v>535</v>
      </c>
      <c r="E20" s="14" t="s">
        <v>40</v>
      </c>
      <c r="F20" s="14" t="s">
        <v>40</v>
      </c>
      <c r="G20" s="14" t="s">
        <v>40</v>
      </c>
      <c r="H20" s="14" t="s">
        <v>40</v>
      </c>
      <c r="I20" s="81" t="s">
        <v>1287</v>
      </c>
      <c r="J20" s="81" t="s">
        <v>1287</v>
      </c>
      <c r="K20" s="87"/>
      <c r="L20" s="81"/>
      <c r="M20" s="1"/>
      <c r="N20" s="1" t="s">
        <v>489</v>
      </c>
      <c r="O20" s="1">
        <v>201043</v>
      </c>
      <c r="P20" s="16">
        <f>'Boekhouding 2021'!F108</f>
        <v>2000</v>
      </c>
      <c r="Q20" s="16">
        <f>'Boekhouding 2021'!G108</f>
        <v>2000</v>
      </c>
      <c r="R20" s="16">
        <f>'Boekhouding 2022'!F125</f>
        <v>1611.71</v>
      </c>
      <c r="S20" s="16">
        <f>'Boekhouding 2022'!G125</f>
        <v>1611.71</v>
      </c>
      <c r="T20" s="16">
        <f>'Boekhouding 2023'!F116</f>
        <v>0</v>
      </c>
      <c r="U20" s="16">
        <f>'Boekhouding 2023'!G116</f>
        <v>0</v>
      </c>
      <c r="V20" s="16">
        <f>'Boekhouding 2024'!F128</f>
        <v>0</v>
      </c>
      <c r="W20" s="16">
        <f>'Boekhouding 2024'!G128</f>
        <v>0</v>
      </c>
      <c r="X20" s="16">
        <f>'Boekhouding 2021'!C108</f>
        <v>1882.34</v>
      </c>
      <c r="Y20" s="16">
        <f>'Boekhouding 2021'!D108</f>
        <v>1882.34</v>
      </c>
      <c r="Z20" s="16">
        <f>'Boekhouding 2022'!C125</f>
        <v>1802</v>
      </c>
      <c r="AA20" s="16">
        <f>'Boekhouding 2022'!D125</f>
        <v>1439.23</v>
      </c>
      <c r="AB20" s="16">
        <f>'Boekhouding 2023'!C116</f>
        <v>0</v>
      </c>
      <c r="AC20" s="16">
        <f>'Boekhouding 2023'!D116</f>
        <v>0</v>
      </c>
      <c r="AD20" s="16">
        <f>'Boekhouding 2024'!C128</f>
        <v>0</v>
      </c>
      <c r="AE20" s="16">
        <f>'Boekhouding 2024'!D128</f>
        <v>0</v>
      </c>
    </row>
    <row r="21" spans="1:31" x14ac:dyDescent="0.3">
      <c r="A21" s="1"/>
      <c r="B21" s="1"/>
      <c r="C21" s="1" t="s">
        <v>988</v>
      </c>
      <c r="D21" s="1" t="s">
        <v>536</v>
      </c>
      <c r="E21" s="14" t="s">
        <v>79</v>
      </c>
      <c r="F21" s="14" t="s">
        <v>79</v>
      </c>
      <c r="G21" s="14" t="s">
        <v>79</v>
      </c>
      <c r="H21" s="14" t="s">
        <v>79</v>
      </c>
      <c r="I21" s="81" t="s">
        <v>1287</v>
      </c>
      <c r="J21" s="81" t="s">
        <v>1287</v>
      </c>
      <c r="K21" s="81" t="s">
        <v>1287</v>
      </c>
      <c r="L21" s="81"/>
      <c r="M21" s="1"/>
      <c r="N21" s="1" t="s">
        <v>489</v>
      </c>
      <c r="O21" s="1">
        <v>201044</v>
      </c>
      <c r="P21" s="16">
        <f>'Boekhouding 2021'!F109</f>
        <v>132.55000000000001</v>
      </c>
      <c r="Q21" s="16">
        <f>'Boekhouding 2021'!G109</f>
        <v>132.55000000000001</v>
      </c>
      <c r="R21" s="16">
        <f>'Boekhouding 2022'!F126</f>
        <v>0</v>
      </c>
      <c r="S21" s="16">
        <f>'Boekhouding 2022'!G126</f>
        <v>0</v>
      </c>
      <c r="T21" s="16">
        <f>'Boekhouding 2023'!F117</f>
        <v>0</v>
      </c>
      <c r="U21" s="16">
        <f>'Boekhouding 2023'!G117</f>
        <v>0</v>
      </c>
      <c r="V21" s="16">
        <f>'Boekhouding 2024'!F129</f>
        <v>0</v>
      </c>
      <c r="W21" s="16">
        <f>'Boekhouding 2024'!G129</f>
        <v>0</v>
      </c>
      <c r="X21" s="16">
        <f>'Boekhouding 2021'!C109</f>
        <v>301.37</v>
      </c>
      <c r="Y21" s="16">
        <f>'Boekhouding 2021'!D109</f>
        <v>270.81</v>
      </c>
      <c r="Z21" s="16">
        <f>'Boekhouding 2022'!C126</f>
        <v>144.9</v>
      </c>
      <c r="AA21" s="16">
        <f>'Boekhouding 2022'!D126</f>
        <v>144.9</v>
      </c>
      <c r="AB21" s="16">
        <f>'Boekhouding 2023'!C117</f>
        <v>0</v>
      </c>
      <c r="AC21" s="16">
        <f>'Boekhouding 2023'!D117</f>
        <v>0</v>
      </c>
      <c r="AD21" s="16">
        <f>'Boekhouding 2024'!C129</f>
        <v>147.62</v>
      </c>
      <c r="AE21" s="16">
        <f>'Boekhouding 2024'!D129</f>
        <v>0</v>
      </c>
    </row>
    <row r="22" spans="1:31" x14ac:dyDescent="0.3">
      <c r="A22" s="1"/>
      <c r="B22" s="1"/>
      <c r="C22" s="1" t="s">
        <v>989</v>
      </c>
      <c r="D22" s="1" t="s">
        <v>537</v>
      </c>
      <c r="E22" s="14" t="s">
        <v>79</v>
      </c>
      <c r="F22" s="14" t="s">
        <v>79</v>
      </c>
      <c r="G22" s="14" t="s">
        <v>79</v>
      </c>
      <c r="H22" s="14" t="s">
        <v>79</v>
      </c>
      <c r="I22" s="103" t="s">
        <v>1301</v>
      </c>
      <c r="J22" s="103" t="s">
        <v>1464</v>
      </c>
      <c r="K22" s="81" t="s">
        <v>1287</v>
      </c>
      <c r="L22" s="81"/>
      <c r="M22" s="1"/>
      <c r="N22" s="1" t="s">
        <v>80</v>
      </c>
      <c r="O22" s="1">
        <v>201045</v>
      </c>
      <c r="P22" s="16">
        <f>'Boekhouding 2021'!F110</f>
        <v>33972.03</v>
      </c>
      <c r="Q22" s="16">
        <f>'Boekhouding 2021'!G110</f>
        <v>26251.11</v>
      </c>
      <c r="R22" s="16">
        <f>'Boekhouding 2022'!F127</f>
        <v>33819.22</v>
      </c>
      <c r="S22" s="16">
        <f>'Boekhouding 2022'!G127</f>
        <v>26133.03</v>
      </c>
      <c r="T22" s="16">
        <f>'Boekhouding 2023'!F118</f>
        <v>38257.595999999998</v>
      </c>
      <c r="U22" s="16">
        <f>'Boekhouding 2023'!G118</f>
        <v>31881.33</v>
      </c>
      <c r="V22" s="16">
        <f>'Boekhouding 2024'!F130</f>
        <v>38257.599999999999</v>
      </c>
      <c r="W22" s="16">
        <f>'Boekhouding 2024'!G130</f>
        <v>31881.33</v>
      </c>
      <c r="X22" s="16">
        <f>'Boekhouding 2021'!C110</f>
        <v>46325.46</v>
      </c>
      <c r="Y22" s="16">
        <f>'Boekhouding 2021'!D110</f>
        <v>38604.559999999998</v>
      </c>
      <c r="Z22" s="16">
        <f>'Boekhouding 2022'!C127</f>
        <v>46117.120000000003</v>
      </c>
      <c r="AA22" s="16">
        <f>'Boekhouding 2022'!D127</f>
        <v>38460.93</v>
      </c>
      <c r="AB22" s="16">
        <f>'Boekhouding 2023'!C118</f>
        <v>38257.64</v>
      </c>
      <c r="AC22" s="16">
        <f>'Boekhouding 2023'!D118</f>
        <v>31881.33</v>
      </c>
      <c r="AD22" s="16">
        <f>'Boekhouding 2024'!C130</f>
        <v>38258.33</v>
      </c>
      <c r="AE22" s="16">
        <f>'Boekhouding 2024'!D130</f>
        <v>31881.33</v>
      </c>
    </row>
  </sheetData>
  <mergeCells count="7">
    <mergeCell ref="X3:AE3"/>
    <mergeCell ref="A1:N1"/>
    <mergeCell ref="A2:F2"/>
    <mergeCell ref="G2:N2"/>
    <mergeCell ref="E3:H3"/>
    <mergeCell ref="I3:L3"/>
    <mergeCell ref="P3:W3"/>
  </mergeCells>
  <pageMargins left="0.7" right="0.7" top="0.75" bottom="0.75" header="0.3" footer="0.3"/>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B5DC-5CCD-417F-B3A2-FAC1F5B952AE}">
  <sheetPr>
    <tabColor rgb="FF00B050"/>
  </sheetPr>
  <dimension ref="A1:AE30"/>
  <sheetViews>
    <sheetView zoomScaleNormal="100" workbookViewId="0">
      <selection activeCell="L30" sqref="L30"/>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26.88671875" customWidth="1"/>
    <col min="14" max="14" width="18" customWidth="1"/>
    <col min="15" max="15" width="12.5546875"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c r="O1" s="27"/>
      <c r="AD1"/>
      <c r="AE1"/>
    </row>
    <row r="2" spans="1:31" ht="26.4" thickBot="1" x14ac:dyDescent="0.55000000000000004">
      <c r="A2" s="203" t="s">
        <v>51</v>
      </c>
      <c r="B2" s="204"/>
      <c r="C2" s="204"/>
      <c r="D2" s="204"/>
      <c r="E2" s="204"/>
      <c r="F2" s="205"/>
      <c r="G2" s="198" t="s">
        <v>86</v>
      </c>
      <c r="H2" s="199"/>
      <c r="I2" s="199"/>
      <c r="J2" s="199"/>
      <c r="K2" s="199"/>
      <c r="L2" s="199"/>
      <c r="M2" s="199"/>
      <c r="N2" s="200"/>
      <c r="O2" s="27"/>
      <c r="AD2"/>
      <c r="AE2"/>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x14ac:dyDescent="0.3">
      <c r="A5" s="9" t="s">
        <v>538</v>
      </c>
      <c r="B5" s="9"/>
      <c r="C5" s="9"/>
      <c r="D5" s="9" t="s">
        <v>1062</v>
      </c>
      <c r="E5" s="14" t="s">
        <v>40</v>
      </c>
      <c r="F5" s="14" t="s">
        <v>40</v>
      </c>
      <c r="G5" s="14" t="s">
        <v>40</v>
      </c>
      <c r="H5" s="14" t="s">
        <v>40</v>
      </c>
      <c r="I5" s="98" t="s">
        <v>1287</v>
      </c>
      <c r="J5" s="98" t="s">
        <v>1287</v>
      </c>
      <c r="K5" s="98" t="s">
        <v>1287</v>
      </c>
      <c r="L5" s="98"/>
      <c r="M5" s="9"/>
      <c r="N5" s="9"/>
      <c r="O5" s="9" t="s">
        <v>1087</v>
      </c>
      <c r="P5" s="28">
        <f>'Boekhouding 2021'!F111</f>
        <v>30210.35</v>
      </c>
      <c r="Q5" s="28">
        <f>'Boekhouding 2021'!G111</f>
        <v>30234.55</v>
      </c>
      <c r="R5" s="28">
        <f>R6+R13+R22</f>
        <v>30814.11</v>
      </c>
      <c r="S5" s="28">
        <f>S6+S13+S22</f>
        <v>30782.31</v>
      </c>
      <c r="T5" s="28">
        <f>T6+T13+T22</f>
        <v>34812.51</v>
      </c>
      <c r="U5" s="28">
        <f t="shared" ref="U5:AE5" si="0">U6+U13+U22</f>
        <v>34959.89001905125</v>
      </c>
      <c r="V5" s="28">
        <f t="shared" si="0"/>
        <v>34305.760000000002</v>
      </c>
      <c r="W5" s="28">
        <f t="shared" si="0"/>
        <v>34820.81</v>
      </c>
      <c r="X5" s="28">
        <f t="shared" si="0"/>
        <v>30222.76</v>
      </c>
      <c r="Y5" s="28">
        <f t="shared" si="0"/>
        <v>5774.55</v>
      </c>
      <c r="Z5" s="28">
        <f t="shared" si="0"/>
        <v>33221.409999999996</v>
      </c>
      <c r="AA5" s="28">
        <f t="shared" si="0"/>
        <v>6322.3099999999995</v>
      </c>
      <c r="AB5" s="28">
        <f t="shared" si="0"/>
        <v>36302.449999999997</v>
      </c>
      <c r="AC5" s="28">
        <f t="shared" si="0"/>
        <v>34959.89</v>
      </c>
      <c r="AD5" s="28">
        <f t="shared" si="0"/>
        <v>34389.360000000001</v>
      </c>
      <c r="AE5" s="28">
        <f t="shared" si="0"/>
        <v>33941.589999999997</v>
      </c>
    </row>
    <row r="6" spans="1:31" s="19" customFormat="1" x14ac:dyDescent="0.3">
      <c r="A6" s="15"/>
      <c r="B6" s="15" t="s">
        <v>539</v>
      </c>
      <c r="C6" s="15"/>
      <c r="D6" s="15" t="s">
        <v>540</v>
      </c>
      <c r="E6" s="14" t="s">
        <v>40</v>
      </c>
      <c r="F6" s="14" t="s">
        <v>40</v>
      </c>
      <c r="G6" s="14" t="s">
        <v>40</v>
      </c>
      <c r="H6" s="14" t="s">
        <v>40</v>
      </c>
      <c r="I6" s="82" t="s">
        <v>1287</v>
      </c>
      <c r="J6" s="82" t="s">
        <v>1287</v>
      </c>
      <c r="K6" s="82" t="s">
        <v>1287</v>
      </c>
      <c r="L6" s="82"/>
      <c r="M6" s="1"/>
      <c r="N6" s="15"/>
      <c r="O6" s="15" t="s">
        <v>1088</v>
      </c>
      <c r="P6" s="29">
        <f>SUM(P7:P12)</f>
        <v>400</v>
      </c>
      <c r="Q6" s="29">
        <f>SUM(Q7:Q12)</f>
        <v>24960</v>
      </c>
      <c r="R6" s="29">
        <f>SUM(R7:R12)</f>
        <v>400</v>
      </c>
      <c r="S6" s="29">
        <f>SUM(S7:S12)</f>
        <v>24960</v>
      </c>
      <c r="T6" s="29">
        <f>SUM(T7:T12)</f>
        <v>200</v>
      </c>
      <c r="U6" s="29">
        <f t="shared" ref="U6:AE6" si="1">SUM(U7:U12)</f>
        <v>28560</v>
      </c>
      <c r="V6" s="29">
        <f t="shared" si="1"/>
        <v>200</v>
      </c>
      <c r="W6" s="29">
        <f t="shared" si="1"/>
        <v>27920</v>
      </c>
      <c r="X6" s="29">
        <f t="shared" si="1"/>
        <v>156.88</v>
      </c>
      <c r="Y6" s="29">
        <f t="shared" si="1"/>
        <v>0</v>
      </c>
      <c r="Z6" s="29">
        <f t="shared" si="1"/>
        <v>311.64</v>
      </c>
      <c r="AA6" s="29">
        <f t="shared" si="1"/>
        <v>0</v>
      </c>
      <c r="AB6" s="29">
        <f t="shared" si="1"/>
        <v>697</v>
      </c>
      <c r="AC6" s="29">
        <f t="shared" si="1"/>
        <v>28560</v>
      </c>
      <c r="AD6" s="29">
        <f t="shared" si="1"/>
        <v>513.79999999999995</v>
      </c>
      <c r="AE6" s="29">
        <f t="shared" si="1"/>
        <v>28000</v>
      </c>
    </row>
    <row r="7" spans="1:31" x14ac:dyDescent="0.3">
      <c r="A7" s="1"/>
      <c r="B7" s="1"/>
      <c r="C7" s="1" t="s">
        <v>541</v>
      </c>
      <c r="D7" s="1" t="s">
        <v>542</v>
      </c>
      <c r="E7" s="14" t="s">
        <v>79</v>
      </c>
      <c r="F7" s="14" t="s">
        <v>79</v>
      </c>
      <c r="G7" s="14" t="s">
        <v>79</v>
      </c>
      <c r="H7" s="14" t="s">
        <v>79</v>
      </c>
      <c r="I7" s="81" t="s">
        <v>1287</v>
      </c>
      <c r="J7" s="81" t="s">
        <v>1287</v>
      </c>
      <c r="K7" s="81" t="s">
        <v>1287</v>
      </c>
      <c r="L7" s="81"/>
      <c r="M7" s="1" t="s">
        <v>732</v>
      </c>
      <c r="N7" s="1" t="s">
        <v>489</v>
      </c>
      <c r="O7" s="1">
        <v>202011</v>
      </c>
      <c r="P7" s="16">
        <f>'Boekhouding 2021'!F112</f>
        <v>400</v>
      </c>
      <c r="Q7" s="16">
        <f>'Boekhouding 2021'!G112</f>
        <v>0</v>
      </c>
      <c r="R7" s="16">
        <f>'Boekhouding 2022'!F129</f>
        <v>400</v>
      </c>
      <c r="S7" s="16">
        <f>'Boekhouding 2022'!G129</f>
        <v>0</v>
      </c>
      <c r="T7" s="16">
        <f>'Boekhouding 2023'!F120</f>
        <v>200</v>
      </c>
      <c r="U7" s="16">
        <f>'Boekhouding 2023'!G120</f>
        <v>0</v>
      </c>
      <c r="V7" s="16">
        <f>'Boekhouding 2024'!F132</f>
        <v>200</v>
      </c>
      <c r="W7" s="16">
        <f>'Boekhouding 2024'!G132</f>
        <v>0</v>
      </c>
      <c r="X7" s="16">
        <f>'Boekhouding 2021'!C112</f>
        <v>156.88</v>
      </c>
      <c r="Y7" s="16">
        <f>'Boekhouding 2021'!D112</f>
        <v>0</v>
      </c>
      <c r="Z7" s="16">
        <f>'Boekhouding 2022'!C129</f>
        <v>311.64</v>
      </c>
      <c r="AA7" s="16">
        <f>'Boekhouding 2022'!D129</f>
        <v>0</v>
      </c>
      <c r="AB7" s="16">
        <f>'Boekhouding 2023'!C120</f>
        <v>142</v>
      </c>
      <c r="AC7" s="16">
        <f>'Boekhouding 2023'!D120</f>
        <v>0</v>
      </c>
      <c r="AD7" s="16">
        <f>'Boekhouding 2024'!C132</f>
        <v>145</v>
      </c>
      <c r="AE7" s="16">
        <f>'Boekhouding 2024'!D132</f>
        <v>0</v>
      </c>
    </row>
    <row r="8" spans="1:31" x14ac:dyDescent="0.3">
      <c r="A8" s="1"/>
      <c r="B8" s="1"/>
      <c r="C8" s="1" t="s">
        <v>543</v>
      </c>
      <c r="D8" t="s">
        <v>544</v>
      </c>
      <c r="E8" s="14" t="s">
        <v>38</v>
      </c>
      <c r="F8" s="14" t="s">
        <v>38</v>
      </c>
      <c r="G8" s="14" t="s">
        <v>38</v>
      </c>
      <c r="H8" s="14" t="s">
        <v>38</v>
      </c>
      <c r="I8" s="81" t="s">
        <v>1287</v>
      </c>
      <c r="J8" s="81" t="s">
        <v>1287</v>
      </c>
      <c r="K8" s="81" t="s">
        <v>1287</v>
      </c>
      <c r="L8" s="81" t="s">
        <v>1287</v>
      </c>
      <c r="M8" s="1" t="s">
        <v>733</v>
      </c>
      <c r="N8" s="1" t="s">
        <v>489</v>
      </c>
      <c r="O8" s="1"/>
      <c r="P8" s="16">
        <v>0</v>
      </c>
      <c r="Q8" s="16">
        <v>0</v>
      </c>
      <c r="R8" s="16">
        <v>0</v>
      </c>
      <c r="S8" s="16">
        <v>0</v>
      </c>
      <c r="T8" s="16"/>
      <c r="U8" s="16"/>
      <c r="V8" s="16"/>
      <c r="W8" s="16"/>
      <c r="X8" s="16">
        <v>0</v>
      </c>
      <c r="Y8" s="16">
        <v>0</v>
      </c>
      <c r="Z8" s="16">
        <v>0</v>
      </c>
      <c r="AA8" s="16">
        <v>0</v>
      </c>
      <c r="AB8" s="16"/>
      <c r="AC8" s="16"/>
      <c r="AD8" s="16"/>
      <c r="AE8" s="16"/>
    </row>
    <row r="9" spans="1:31" x14ac:dyDescent="0.3">
      <c r="A9" s="1"/>
      <c r="B9" s="1"/>
      <c r="C9" s="1" t="s">
        <v>545</v>
      </c>
      <c r="D9" s="1" t="s">
        <v>917</v>
      </c>
      <c r="E9" s="14" t="s">
        <v>38</v>
      </c>
      <c r="F9" s="14" t="s">
        <v>38</v>
      </c>
      <c r="G9" s="14" t="s">
        <v>38</v>
      </c>
      <c r="H9" s="14" t="s">
        <v>38</v>
      </c>
      <c r="I9" s="81">
        <v>9</v>
      </c>
      <c r="J9" s="81">
        <v>11</v>
      </c>
      <c r="K9" s="81">
        <v>11</v>
      </c>
      <c r="L9" s="81"/>
      <c r="M9" s="1" t="s">
        <v>881</v>
      </c>
      <c r="N9" s="1" t="s">
        <v>80</v>
      </c>
      <c r="O9" s="1"/>
      <c r="P9" s="16">
        <v>0</v>
      </c>
      <c r="Q9" s="16">
        <v>0</v>
      </c>
      <c r="R9" s="16">
        <v>0</v>
      </c>
      <c r="S9" s="16">
        <v>0</v>
      </c>
      <c r="T9" s="16"/>
      <c r="U9" s="16"/>
      <c r="V9" s="16"/>
      <c r="W9" s="16"/>
      <c r="X9" s="16">
        <v>0</v>
      </c>
      <c r="Y9" s="16">
        <v>0</v>
      </c>
      <c r="Z9" s="16">
        <v>0</v>
      </c>
      <c r="AA9" s="16">
        <v>0</v>
      </c>
      <c r="AB9" s="16"/>
      <c r="AC9" s="16"/>
      <c r="AD9" s="16"/>
      <c r="AE9" s="16"/>
    </row>
    <row r="10" spans="1:31" x14ac:dyDescent="0.3">
      <c r="A10" s="1"/>
      <c r="B10" s="1"/>
      <c r="C10" s="1" t="s">
        <v>546</v>
      </c>
      <c r="D10" s="1" t="s">
        <v>547</v>
      </c>
      <c r="E10" s="14" t="s">
        <v>78</v>
      </c>
      <c r="F10" s="14" t="s">
        <v>78</v>
      </c>
      <c r="G10" s="14" t="s">
        <v>78</v>
      </c>
      <c r="H10" s="14" t="s">
        <v>78</v>
      </c>
      <c r="I10" s="81" t="s">
        <v>1287</v>
      </c>
      <c r="J10" s="81" t="s">
        <v>1287</v>
      </c>
      <c r="K10" s="81" t="s">
        <v>1287</v>
      </c>
      <c r="L10" s="81"/>
      <c r="M10" s="1" t="s">
        <v>734</v>
      </c>
      <c r="N10" s="1" t="s">
        <v>489</v>
      </c>
      <c r="O10" s="1"/>
      <c r="P10" s="16">
        <v>0</v>
      </c>
      <c r="Q10" s="16">
        <v>0</v>
      </c>
      <c r="R10" s="16">
        <v>0</v>
      </c>
      <c r="S10" s="16">
        <v>0</v>
      </c>
      <c r="T10" s="16"/>
      <c r="U10" s="16"/>
      <c r="V10" s="16"/>
      <c r="W10" s="16"/>
      <c r="X10" s="16">
        <v>0</v>
      </c>
      <c r="Y10" s="16">
        <v>0</v>
      </c>
      <c r="Z10" s="16">
        <v>0</v>
      </c>
      <c r="AA10" s="16">
        <v>0</v>
      </c>
      <c r="AB10" s="16"/>
      <c r="AC10" s="16"/>
      <c r="AD10" s="16"/>
      <c r="AE10" s="16"/>
    </row>
    <row r="11" spans="1:31" x14ac:dyDescent="0.3">
      <c r="A11" s="1"/>
      <c r="B11" s="1"/>
      <c r="C11" s="1" t="s">
        <v>548</v>
      </c>
      <c r="D11" s="1" t="s">
        <v>549</v>
      </c>
      <c r="E11" s="14" t="s">
        <v>330</v>
      </c>
      <c r="F11" s="14" t="s">
        <v>330</v>
      </c>
      <c r="G11" s="14" t="s">
        <v>330</v>
      </c>
      <c r="H11" s="14" t="s">
        <v>330</v>
      </c>
      <c r="I11" s="82" t="s">
        <v>1287</v>
      </c>
      <c r="J11" s="82" t="s">
        <v>1287</v>
      </c>
      <c r="K11" s="82" t="s">
        <v>1287</v>
      </c>
      <c r="L11" s="82"/>
      <c r="M11" s="1" t="s">
        <v>735</v>
      </c>
      <c r="N11" s="1" t="s">
        <v>489</v>
      </c>
      <c r="O11" s="1"/>
      <c r="P11" s="16">
        <v>0</v>
      </c>
      <c r="Q11" s="16">
        <v>0</v>
      </c>
      <c r="R11" s="16">
        <v>0</v>
      </c>
      <c r="S11" s="16">
        <v>0</v>
      </c>
      <c r="T11" s="16"/>
      <c r="U11" s="16"/>
      <c r="V11" s="16"/>
      <c r="W11" s="16"/>
      <c r="X11" s="16">
        <v>0</v>
      </c>
      <c r="Y11" s="16">
        <v>0</v>
      </c>
      <c r="Z11" s="16">
        <v>0</v>
      </c>
      <c r="AA11" s="16">
        <v>0</v>
      </c>
      <c r="AB11" s="16"/>
      <c r="AC11" s="16"/>
      <c r="AD11" s="16"/>
      <c r="AE11" s="16"/>
    </row>
    <row r="12" spans="1:31" x14ac:dyDescent="0.3">
      <c r="A12" s="1"/>
      <c r="B12" s="1"/>
      <c r="C12" s="1" t="s">
        <v>550</v>
      </c>
      <c r="D12" s="1" t="s">
        <v>551</v>
      </c>
      <c r="E12" s="30" t="s">
        <v>42</v>
      </c>
      <c r="F12" s="30" t="s">
        <v>42</v>
      </c>
      <c r="G12" s="30" t="s">
        <v>42</v>
      </c>
      <c r="H12" s="30" t="s">
        <v>42</v>
      </c>
      <c r="I12" s="81" t="s">
        <v>1287</v>
      </c>
      <c r="J12" s="81">
        <v>93</v>
      </c>
      <c r="K12" s="81">
        <v>96</v>
      </c>
      <c r="L12" s="81"/>
      <c r="M12" s="1" t="s">
        <v>736</v>
      </c>
      <c r="N12" s="1" t="s">
        <v>80</v>
      </c>
      <c r="O12" s="1">
        <v>202012</v>
      </c>
      <c r="P12" s="16">
        <f>'Boekhouding 2021'!F113</f>
        <v>0</v>
      </c>
      <c r="Q12" s="16">
        <f>'Boekhouding 2021'!G113</f>
        <v>24960</v>
      </c>
      <c r="R12" s="16">
        <f>'Boekhouding 2022'!F130</f>
        <v>0</v>
      </c>
      <c r="S12" s="16">
        <f>'Boekhouding 2022'!G130</f>
        <v>24960</v>
      </c>
      <c r="T12" s="16">
        <f>'Boekhouding 2023'!F121</f>
        <v>0</v>
      </c>
      <c r="U12" s="16">
        <f>'Boekhouding 2023'!G121</f>
        <v>28560</v>
      </c>
      <c r="V12" s="16">
        <f>'Boekhouding 2024'!F133</f>
        <v>0</v>
      </c>
      <c r="W12" s="16">
        <f>'Boekhouding 2024'!G133</f>
        <v>27920</v>
      </c>
      <c r="X12" s="16">
        <f>'Boekhouding 2023'!J121</f>
        <v>0</v>
      </c>
      <c r="Y12" s="16">
        <f>'Boekhouding 2023'!K121</f>
        <v>0</v>
      </c>
      <c r="Z12" s="16">
        <f>'Boekhouding 2023'!L121</f>
        <v>0</v>
      </c>
      <c r="AA12" s="16">
        <f>'Boekhouding 2023'!M121</f>
        <v>0</v>
      </c>
      <c r="AB12" s="16">
        <f>'Boekhouding 2023'!C121</f>
        <v>555</v>
      </c>
      <c r="AC12" s="16">
        <f>'Boekhouding 2023'!D121</f>
        <v>28560</v>
      </c>
      <c r="AD12" s="16">
        <f>'Boekhouding 2024'!C133</f>
        <v>368.8</v>
      </c>
      <c r="AE12" s="16">
        <f>'Boekhouding 2024'!D133</f>
        <v>28000</v>
      </c>
    </row>
    <row r="13" spans="1:31" s="19" customFormat="1" x14ac:dyDescent="0.3">
      <c r="A13" s="15"/>
      <c r="B13" s="15" t="s">
        <v>552</v>
      </c>
      <c r="C13" s="15"/>
      <c r="D13" s="15" t="s">
        <v>553</v>
      </c>
      <c r="E13" s="17"/>
      <c r="F13" s="17"/>
      <c r="G13" s="17"/>
      <c r="H13" s="17"/>
      <c r="I13" s="81">
        <v>24</v>
      </c>
      <c r="J13" s="81">
        <v>30</v>
      </c>
      <c r="K13" s="81">
        <v>24</v>
      </c>
      <c r="L13" s="81"/>
      <c r="M13" s="1"/>
      <c r="N13" s="15"/>
      <c r="O13" s="15" t="s">
        <v>1089</v>
      </c>
      <c r="P13" s="29">
        <f>SUM(P14:P21)</f>
        <v>7180.57</v>
      </c>
      <c r="Q13" s="29">
        <f>SUM(Q14:Q21)</f>
        <v>1268.57</v>
      </c>
      <c r="R13" s="29">
        <f>SUM(R14:R21)</f>
        <v>7636.33</v>
      </c>
      <c r="S13" s="29">
        <f>SUM(S14:S21)</f>
        <v>1816.33</v>
      </c>
      <c r="T13" s="29">
        <f>SUM(T14:T21)</f>
        <v>9642.2000000000007</v>
      </c>
      <c r="U13" s="29">
        <f t="shared" ref="U13:AE13" si="2">SUM(U14:U21)</f>
        <v>1946.3926730446801</v>
      </c>
      <c r="V13" s="29">
        <f t="shared" si="2"/>
        <v>9586.44</v>
      </c>
      <c r="W13" s="29">
        <f t="shared" si="2"/>
        <v>2086.44</v>
      </c>
      <c r="X13" s="29">
        <f t="shared" si="2"/>
        <v>7182.0300000000007</v>
      </c>
      <c r="Y13" s="29">
        <f t="shared" si="2"/>
        <v>1768.57</v>
      </c>
      <c r="Z13" s="29">
        <f t="shared" si="2"/>
        <v>9208.5899999999983</v>
      </c>
      <c r="AA13" s="29">
        <f t="shared" si="2"/>
        <v>1816.33</v>
      </c>
      <c r="AB13" s="29">
        <f t="shared" si="2"/>
        <v>8960.26</v>
      </c>
      <c r="AC13" s="29">
        <f t="shared" si="2"/>
        <v>1946.39</v>
      </c>
      <c r="AD13" s="29">
        <f t="shared" si="2"/>
        <v>7881.37</v>
      </c>
      <c r="AE13" s="29">
        <f t="shared" si="2"/>
        <v>1796.42</v>
      </c>
    </row>
    <row r="14" spans="1:31" x14ac:dyDescent="0.3">
      <c r="A14" s="1"/>
      <c r="B14" s="1"/>
      <c r="C14" s="1" t="s">
        <v>554</v>
      </c>
      <c r="D14" s="1" t="s">
        <v>555</v>
      </c>
      <c r="E14" s="14" t="s">
        <v>70</v>
      </c>
      <c r="F14" s="14" t="s">
        <v>70</v>
      </c>
      <c r="G14" s="14" t="s">
        <v>70</v>
      </c>
      <c r="H14" s="14" t="s">
        <v>70</v>
      </c>
      <c r="I14" s="81" t="s">
        <v>1286</v>
      </c>
      <c r="J14" s="81" t="s">
        <v>1286</v>
      </c>
      <c r="K14" s="81" t="s">
        <v>1286</v>
      </c>
      <c r="L14" s="81"/>
      <c r="M14" s="1" t="s">
        <v>737</v>
      </c>
      <c r="N14" s="1" t="s">
        <v>489</v>
      </c>
      <c r="O14" s="1"/>
      <c r="P14" s="16">
        <v>0</v>
      </c>
      <c r="Q14" s="16">
        <v>0</v>
      </c>
      <c r="R14" s="16">
        <v>0</v>
      </c>
      <c r="S14" s="16">
        <v>0</v>
      </c>
      <c r="T14" s="16"/>
      <c r="U14" s="16"/>
      <c r="V14" s="16"/>
      <c r="W14" s="16"/>
      <c r="X14" s="16">
        <v>0</v>
      </c>
      <c r="Y14" s="16">
        <v>0</v>
      </c>
      <c r="Z14" s="16">
        <v>0</v>
      </c>
      <c r="AA14" s="16">
        <v>0</v>
      </c>
      <c r="AB14" s="16"/>
      <c r="AC14" s="16"/>
      <c r="AD14" s="16"/>
      <c r="AE14" s="16"/>
    </row>
    <row r="15" spans="1:31" x14ac:dyDescent="0.3">
      <c r="A15" s="1"/>
      <c r="B15" s="1"/>
      <c r="C15" s="1" t="s">
        <v>556</v>
      </c>
      <c r="D15" s="1" t="s">
        <v>557</v>
      </c>
      <c r="E15" s="14" t="s">
        <v>70</v>
      </c>
      <c r="F15" s="14" t="s">
        <v>70</v>
      </c>
      <c r="G15" s="14" t="s">
        <v>70</v>
      </c>
      <c r="H15" s="14" t="s">
        <v>70</v>
      </c>
      <c r="I15" s="81">
        <v>3</v>
      </c>
      <c r="J15" s="81">
        <v>3</v>
      </c>
      <c r="K15" s="81">
        <v>3</v>
      </c>
      <c r="L15" s="81"/>
      <c r="M15" s="1" t="s">
        <v>738</v>
      </c>
      <c r="N15" s="1" t="s">
        <v>489</v>
      </c>
      <c r="O15" s="1">
        <v>202021</v>
      </c>
      <c r="P15" s="16">
        <f>'Boekhouding 2021'!F114</f>
        <v>1268.57</v>
      </c>
      <c r="Q15" s="16">
        <f>'Boekhouding 2021'!G114</f>
        <v>1268.57</v>
      </c>
      <c r="R15" s="16">
        <f>'Boekhouding 2022'!F131</f>
        <v>1816.33</v>
      </c>
      <c r="S15" s="16">
        <f>'Boekhouding 2022'!G131</f>
        <v>1816.33</v>
      </c>
      <c r="T15" s="16">
        <f>'Boekhouding 2023'!F122</f>
        <v>2017.2</v>
      </c>
      <c r="U15" s="16">
        <f>'Boekhouding 2023'!G122</f>
        <v>1946.3926730446801</v>
      </c>
      <c r="V15" s="16">
        <f>'Boekhouding 2024'!F134</f>
        <v>2086.44</v>
      </c>
      <c r="W15" s="16">
        <f>'Boekhouding 2024'!G134</f>
        <v>2086.44</v>
      </c>
      <c r="X15" s="16">
        <f>'Boekhouding 2021'!C114</f>
        <v>1816.34</v>
      </c>
      <c r="Y15" s="16">
        <f>'Boekhouding 2021'!D114</f>
        <v>1768.57</v>
      </c>
      <c r="Z15" s="16">
        <f>'Boekhouding 2022'!C131</f>
        <v>1966.04</v>
      </c>
      <c r="AA15" s="16">
        <f>'Boekhouding 2022'!D131</f>
        <v>1816.33</v>
      </c>
      <c r="AB15" s="16">
        <f>'Boekhouding 2023'!C122</f>
        <v>2086.4299999999998</v>
      </c>
      <c r="AC15" s="16">
        <f>'Boekhouding 2023'!D122</f>
        <v>1946.39</v>
      </c>
      <c r="AD15" s="16">
        <f>'Boekhouding 2024'!C134</f>
        <v>1979.22</v>
      </c>
      <c r="AE15" s="16">
        <f>'Boekhouding 2024'!D134</f>
        <v>1796.42</v>
      </c>
    </row>
    <row r="16" spans="1:31" x14ac:dyDescent="0.3">
      <c r="A16" s="1"/>
      <c r="B16" s="1"/>
      <c r="C16" s="1" t="s">
        <v>558</v>
      </c>
      <c r="D16" s="1" t="s">
        <v>488</v>
      </c>
      <c r="E16" s="14" t="s">
        <v>349</v>
      </c>
      <c r="F16" s="14" t="s">
        <v>349</v>
      </c>
      <c r="G16" s="14" t="s">
        <v>349</v>
      </c>
      <c r="H16" s="14" t="s">
        <v>349</v>
      </c>
      <c r="I16" s="81" t="s">
        <v>1287</v>
      </c>
      <c r="J16" s="81" t="s">
        <v>1287</v>
      </c>
      <c r="K16" s="81" t="s">
        <v>1287</v>
      </c>
      <c r="L16" s="81"/>
      <c r="M16" s="1" t="s">
        <v>739</v>
      </c>
      <c r="N16" s="1" t="s">
        <v>489</v>
      </c>
      <c r="O16" s="1">
        <v>202022</v>
      </c>
      <c r="P16" s="16">
        <f>'Boekhouding 2021'!F115</f>
        <v>500</v>
      </c>
      <c r="Q16" s="16">
        <f>'Boekhouding 2021'!G115</f>
        <v>0</v>
      </c>
      <c r="R16" s="16">
        <f>'Boekhouding 2022'!F132</f>
        <v>600</v>
      </c>
      <c r="S16" s="16">
        <f>'Boekhouding 2022'!G132</f>
        <v>0</v>
      </c>
      <c r="T16" s="16">
        <f>'Boekhouding 2023'!F123</f>
        <v>750</v>
      </c>
      <c r="U16" s="16">
        <f>'Boekhouding 2023'!G123</f>
        <v>0</v>
      </c>
      <c r="V16" s="16">
        <f>'Boekhouding 2024'!F135</f>
        <v>750</v>
      </c>
      <c r="W16" s="16">
        <f>'Boekhouding 2024'!G135</f>
        <v>0</v>
      </c>
      <c r="X16" s="16">
        <f>'Boekhouding 2021'!C115</f>
        <v>56</v>
      </c>
      <c r="Y16" s="16">
        <f>'Boekhouding 2021'!D115</f>
        <v>0</v>
      </c>
      <c r="Z16" s="16">
        <f>'Boekhouding 2022'!C132</f>
        <v>24</v>
      </c>
      <c r="AA16" s="16">
        <f>'Boekhouding 2022'!D132</f>
        <v>0</v>
      </c>
      <c r="AB16" s="16">
        <f>'Boekhouding 2023'!C123</f>
        <v>52</v>
      </c>
      <c r="AC16" s="16">
        <f>'Boekhouding 2023'!D123</f>
        <v>0</v>
      </c>
      <c r="AD16" s="16">
        <f>'Boekhouding 2024'!C135</f>
        <v>30.4</v>
      </c>
      <c r="AE16" s="16">
        <f>'Boekhouding 2024'!D135</f>
        <v>0</v>
      </c>
    </row>
    <row r="17" spans="1:31" x14ac:dyDescent="0.3">
      <c r="A17" s="1"/>
      <c r="B17" s="1"/>
      <c r="C17" s="1" t="s">
        <v>559</v>
      </c>
      <c r="D17" s="1" t="s">
        <v>560</v>
      </c>
      <c r="E17" s="14" t="s">
        <v>349</v>
      </c>
      <c r="F17" s="14" t="s">
        <v>349</v>
      </c>
      <c r="G17" s="14" t="s">
        <v>349</v>
      </c>
      <c r="H17" s="14" t="s">
        <v>349</v>
      </c>
      <c r="I17" s="81" t="s">
        <v>1287</v>
      </c>
      <c r="J17" s="81" t="s">
        <v>1287</v>
      </c>
      <c r="K17" s="81" t="s">
        <v>1287</v>
      </c>
      <c r="L17" s="81"/>
      <c r="M17" s="1" t="s">
        <v>739</v>
      </c>
      <c r="N17" s="1" t="s">
        <v>489</v>
      </c>
      <c r="O17" s="1">
        <v>202023</v>
      </c>
      <c r="P17" s="16">
        <f>'Boekhouding 2021'!F116</f>
        <v>375</v>
      </c>
      <c r="Q17" s="16">
        <f>'Boekhouding 2021'!G116</f>
        <v>0</v>
      </c>
      <c r="R17" s="16">
        <f>'Boekhouding 2022'!F133</f>
        <v>375</v>
      </c>
      <c r="S17" s="16">
        <f>'Boekhouding 2022'!G133</f>
        <v>0</v>
      </c>
      <c r="T17" s="16">
        <f>'Boekhouding 2023'!F124</f>
        <v>375</v>
      </c>
      <c r="U17" s="16">
        <f>'Boekhouding 2023'!G124</f>
        <v>0</v>
      </c>
      <c r="V17" s="16">
        <f>'Boekhouding 2024'!F136</f>
        <v>0</v>
      </c>
      <c r="W17" s="16">
        <f>'Boekhouding 2024'!G136</f>
        <v>0</v>
      </c>
      <c r="X17" s="16">
        <f>'Boekhouding 2021'!C116</f>
        <v>0</v>
      </c>
      <c r="Y17" s="16">
        <f>'Boekhouding 2021'!D116</f>
        <v>0</v>
      </c>
      <c r="Z17" s="16">
        <f>'Boekhouding 2022'!C133</f>
        <v>0</v>
      </c>
      <c r="AA17" s="16">
        <f>'Boekhouding 2022'!D133</f>
        <v>0</v>
      </c>
      <c r="AB17" s="16">
        <f>'Boekhouding 2023'!C124</f>
        <v>516</v>
      </c>
      <c r="AC17" s="16">
        <f>'Boekhouding 2023'!D124</f>
        <v>0</v>
      </c>
      <c r="AD17" s="16">
        <f>'Boekhouding 2024'!C136</f>
        <v>0</v>
      </c>
      <c r="AE17" s="16">
        <f>'Boekhouding 2024'!D136</f>
        <v>0</v>
      </c>
    </row>
    <row r="18" spans="1:31" x14ac:dyDescent="0.3">
      <c r="A18" s="1"/>
      <c r="B18" s="1"/>
      <c r="C18" s="1" t="s">
        <v>561</v>
      </c>
      <c r="D18" s="1" t="s">
        <v>562</v>
      </c>
      <c r="E18" s="14" t="s">
        <v>349</v>
      </c>
      <c r="F18" s="14" t="s">
        <v>349</v>
      </c>
      <c r="G18" s="14" t="s">
        <v>349</v>
      </c>
      <c r="H18" s="14" t="s">
        <v>349</v>
      </c>
      <c r="I18" s="81" t="s">
        <v>1287</v>
      </c>
      <c r="J18" s="81" t="s">
        <v>1287</v>
      </c>
      <c r="K18" s="81" t="s">
        <v>1287</v>
      </c>
      <c r="L18" s="81"/>
      <c r="M18" s="1" t="s">
        <v>739</v>
      </c>
      <c r="N18" s="1" t="s">
        <v>489</v>
      </c>
      <c r="O18" s="1">
        <v>202024</v>
      </c>
      <c r="P18" s="16">
        <f>'Boekhouding 2021'!F117</f>
        <v>100</v>
      </c>
      <c r="Q18" s="16">
        <f>'Boekhouding 2021'!G117</f>
        <v>0</v>
      </c>
      <c r="R18" s="16">
        <f>'Boekhouding 2022'!F134</f>
        <v>100</v>
      </c>
      <c r="S18" s="16">
        <f>'Boekhouding 2022'!G134</f>
        <v>0</v>
      </c>
      <c r="T18" s="16">
        <f>'Boekhouding 2023'!F125</f>
        <v>100</v>
      </c>
      <c r="U18" s="16">
        <f>'Boekhouding 2023'!G125</f>
        <v>0</v>
      </c>
      <c r="V18" s="16">
        <f>'Boekhouding 2024'!F137</f>
        <v>500</v>
      </c>
      <c r="W18" s="16">
        <f>'Boekhouding 2024'!G137</f>
        <v>0</v>
      </c>
      <c r="X18" s="16">
        <f>'Boekhouding 2021'!C117</f>
        <v>100</v>
      </c>
      <c r="Y18" s="16">
        <f>'Boekhouding 2021'!D117</f>
        <v>0</v>
      </c>
      <c r="Z18" s="16">
        <f>'Boekhouding 2022'!C134</f>
        <v>150</v>
      </c>
      <c r="AA18" s="16">
        <f>'Boekhouding 2022'!D134</f>
        <v>0</v>
      </c>
      <c r="AB18" s="16">
        <f>'Boekhouding 2023'!C125</f>
        <v>102.88</v>
      </c>
      <c r="AC18" s="16">
        <f>'Boekhouding 2023'!D125</f>
        <v>0</v>
      </c>
      <c r="AD18" s="16">
        <f>'Boekhouding 2024'!C137</f>
        <v>302.5</v>
      </c>
      <c r="AE18" s="16">
        <f>'Boekhouding 2024'!D137</f>
        <v>0</v>
      </c>
    </row>
    <row r="19" spans="1:31" x14ac:dyDescent="0.3">
      <c r="A19" s="1"/>
      <c r="B19" s="1"/>
      <c r="C19" s="1" t="s">
        <v>563</v>
      </c>
      <c r="D19" s="1" t="s">
        <v>564</v>
      </c>
      <c r="E19" s="14" t="s">
        <v>349</v>
      </c>
      <c r="F19" s="14" t="s">
        <v>349</v>
      </c>
      <c r="G19" s="14" t="s">
        <v>349</v>
      </c>
      <c r="H19" s="14" t="s">
        <v>349</v>
      </c>
      <c r="I19" s="82" t="s">
        <v>1287</v>
      </c>
      <c r="J19" s="82" t="s">
        <v>1287</v>
      </c>
      <c r="K19" s="82" t="s">
        <v>1287</v>
      </c>
      <c r="L19" s="82"/>
      <c r="M19" s="1" t="s">
        <v>739</v>
      </c>
      <c r="N19" s="1" t="s">
        <v>489</v>
      </c>
      <c r="O19" s="1">
        <v>202025</v>
      </c>
      <c r="P19" s="16">
        <f>'Boekhouding 2021'!F118</f>
        <v>4725</v>
      </c>
      <c r="Q19" s="16">
        <f>'Boekhouding 2021'!G118</f>
        <v>0</v>
      </c>
      <c r="R19" s="16">
        <f>'Boekhouding 2022'!F135</f>
        <v>4525</v>
      </c>
      <c r="S19" s="16">
        <f>'Boekhouding 2022'!G135</f>
        <v>0</v>
      </c>
      <c r="T19" s="16">
        <f>'Boekhouding 2023'!F126</f>
        <v>6000</v>
      </c>
      <c r="U19" s="16">
        <f>'Boekhouding 2023'!G126</f>
        <v>0</v>
      </c>
      <c r="V19" s="16">
        <f>'Boekhouding 2024'!F138</f>
        <v>6000</v>
      </c>
      <c r="W19" s="16">
        <f>'Boekhouding 2024'!G138</f>
        <v>0</v>
      </c>
      <c r="X19" s="16">
        <f>'Boekhouding 2021'!C118</f>
        <v>5047.88</v>
      </c>
      <c r="Y19" s="16">
        <f>'Boekhouding 2021'!D118</f>
        <v>0</v>
      </c>
      <c r="Z19" s="16">
        <f>'Boekhouding 2022'!C135</f>
        <v>6728.49</v>
      </c>
      <c r="AA19" s="16">
        <f>'Boekhouding 2022'!D135</f>
        <v>0</v>
      </c>
      <c r="AB19" s="16">
        <f>'Boekhouding 2023'!C126</f>
        <v>6003.63</v>
      </c>
      <c r="AC19" s="16">
        <f>'Boekhouding 2023'!D126</f>
        <v>0</v>
      </c>
      <c r="AD19" s="16">
        <f>'Boekhouding 2024'!C138</f>
        <v>5369.93</v>
      </c>
      <c r="AE19" s="16">
        <f>'Boekhouding 2024'!D138</f>
        <v>0</v>
      </c>
    </row>
    <row r="20" spans="1:31" x14ac:dyDescent="0.3">
      <c r="A20" s="1"/>
      <c r="B20" s="1"/>
      <c r="C20" s="1" t="s">
        <v>565</v>
      </c>
      <c r="D20" s="1" t="s">
        <v>566</v>
      </c>
      <c r="E20" s="14" t="s">
        <v>70</v>
      </c>
      <c r="F20" s="14" t="s">
        <v>70</v>
      </c>
      <c r="G20" s="14" t="s">
        <v>70</v>
      </c>
      <c r="H20" s="14" t="s">
        <v>70</v>
      </c>
      <c r="I20" s="81">
        <v>28</v>
      </c>
      <c r="J20" s="81">
        <v>34</v>
      </c>
      <c r="K20" s="81">
        <v>28</v>
      </c>
      <c r="L20" s="81"/>
      <c r="M20" s="1" t="s">
        <v>740</v>
      </c>
      <c r="N20" s="1" t="s">
        <v>489</v>
      </c>
      <c r="O20" s="1">
        <v>202026</v>
      </c>
      <c r="P20" s="16">
        <f>'Boekhouding 2021'!F119</f>
        <v>212</v>
      </c>
      <c r="Q20" s="16">
        <f>'Boekhouding 2021'!G119</f>
        <v>0</v>
      </c>
      <c r="R20" s="16">
        <f>'Boekhouding 2022'!F136</f>
        <v>220</v>
      </c>
      <c r="S20" s="16">
        <f>'Boekhouding 2022'!G136</f>
        <v>0</v>
      </c>
      <c r="T20" s="16">
        <f>'Boekhouding 2023'!F127</f>
        <v>400</v>
      </c>
      <c r="U20" s="16">
        <f>'Boekhouding 2023'!G127</f>
        <v>0</v>
      </c>
      <c r="V20" s="16">
        <f>'Boekhouding 2024'!F139</f>
        <v>250</v>
      </c>
      <c r="W20" s="16">
        <f>'Boekhouding 2024'!G139</f>
        <v>0</v>
      </c>
      <c r="X20" s="16">
        <f>'Boekhouding 2021'!C119</f>
        <v>161.81</v>
      </c>
      <c r="Y20" s="16">
        <f>'Boekhouding 2021'!D119</f>
        <v>0</v>
      </c>
      <c r="Z20" s="16">
        <f>'Boekhouding 2022'!C136</f>
        <v>340.06</v>
      </c>
      <c r="AA20" s="16">
        <f>'Boekhouding 2022'!D136</f>
        <v>0</v>
      </c>
      <c r="AB20" s="16">
        <f>'Boekhouding 2023'!C127</f>
        <v>199.32</v>
      </c>
      <c r="AC20" s="16">
        <f>'Boekhouding 2023'!D127</f>
        <v>0</v>
      </c>
      <c r="AD20" s="16">
        <f>'Boekhouding 2024'!C139</f>
        <v>199.32</v>
      </c>
      <c r="AE20" s="16">
        <f>'Boekhouding 2024'!D139</f>
        <v>0</v>
      </c>
    </row>
    <row r="21" spans="1:31" x14ac:dyDescent="0.3">
      <c r="A21" s="1"/>
      <c r="B21" s="1"/>
      <c r="C21" s="1" t="s">
        <v>567</v>
      </c>
      <c r="D21" s="1" t="s">
        <v>568</v>
      </c>
      <c r="E21" s="14" t="s">
        <v>78</v>
      </c>
      <c r="F21" s="14" t="s">
        <v>78</v>
      </c>
      <c r="G21" s="14" t="s">
        <v>78</v>
      </c>
      <c r="H21" s="14" t="s">
        <v>78</v>
      </c>
      <c r="I21" s="81" t="s">
        <v>1287</v>
      </c>
      <c r="J21" s="81" t="s">
        <v>1287</v>
      </c>
      <c r="K21" s="81" t="s">
        <v>1287</v>
      </c>
      <c r="L21" s="81"/>
      <c r="M21" s="1" t="s">
        <v>741</v>
      </c>
      <c r="N21" s="1" t="s">
        <v>489</v>
      </c>
      <c r="O21" s="1"/>
      <c r="P21" s="16">
        <v>0</v>
      </c>
      <c r="Q21" s="16">
        <v>0</v>
      </c>
      <c r="R21" s="16">
        <v>0</v>
      </c>
      <c r="S21" s="16">
        <v>0</v>
      </c>
      <c r="T21" s="16"/>
      <c r="U21" s="16"/>
      <c r="V21" s="16"/>
      <c r="W21" s="16"/>
      <c r="X21" s="16">
        <v>0</v>
      </c>
      <c r="Y21" s="16">
        <v>0</v>
      </c>
      <c r="Z21" s="16">
        <v>0</v>
      </c>
      <c r="AA21" s="16">
        <v>0</v>
      </c>
      <c r="AB21" s="16"/>
      <c r="AC21" s="16"/>
      <c r="AD21" s="16"/>
      <c r="AE21" s="16"/>
    </row>
    <row r="22" spans="1:31" s="19" customFormat="1" x14ac:dyDescent="0.3">
      <c r="A22" s="15"/>
      <c r="B22" s="15" t="s">
        <v>569</v>
      </c>
      <c r="C22" s="15"/>
      <c r="D22" s="15" t="s">
        <v>570</v>
      </c>
      <c r="E22" s="17"/>
      <c r="F22" s="17"/>
      <c r="G22" s="17"/>
      <c r="H22" s="17"/>
      <c r="I22" s="81">
        <v>72</v>
      </c>
      <c r="J22" s="81">
        <v>63</v>
      </c>
      <c r="K22" s="81">
        <v>72</v>
      </c>
      <c r="L22" s="81"/>
      <c r="M22" s="1"/>
      <c r="N22" s="15"/>
      <c r="O22" s="15" t="s">
        <v>1090</v>
      </c>
      <c r="P22" s="29">
        <f>SUM(P23:P30)</f>
        <v>22629.78</v>
      </c>
      <c r="Q22" s="29">
        <f>SUM(Q23:Q30)</f>
        <v>4005.98</v>
      </c>
      <c r="R22" s="29">
        <f>SUM(R23:R30)</f>
        <v>22777.78</v>
      </c>
      <c r="S22" s="29">
        <f>SUM(S23:S30)</f>
        <v>4005.98</v>
      </c>
      <c r="T22" s="29">
        <f>SUM(T23:T30)</f>
        <v>24970.31</v>
      </c>
      <c r="U22" s="29">
        <f t="shared" ref="U22:AE22" si="3">SUM(U23:U30)</f>
        <v>4453.4973460065694</v>
      </c>
      <c r="V22" s="29">
        <f t="shared" si="3"/>
        <v>24519.32</v>
      </c>
      <c r="W22" s="29">
        <f t="shared" si="3"/>
        <v>4814.37</v>
      </c>
      <c r="X22" s="29">
        <f t="shared" si="3"/>
        <v>22883.85</v>
      </c>
      <c r="Y22" s="29">
        <f t="shared" si="3"/>
        <v>4005.98</v>
      </c>
      <c r="Z22" s="29">
        <f t="shared" si="3"/>
        <v>23701.18</v>
      </c>
      <c r="AA22" s="29">
        <f t="shared" si="3"/>
        <v>4505.9799999999996</v>
      </c>
      <c r="AB22" s="29">
        <f t="shared" si="3"/>
        <v>26645.19</v>
      </c>
      <c r="AC22" s="29">
        <f t="shared" si="3"/>
        <v>4453.5</v>
      </c>
      <c r="AD22" s="29">
        <f t="shared" si="3"/>
        <v>25994.19</v>
      </c>
      <c r="AE22" s="29">
        <f t="shared" si="3"/>
        <v>4145.17</v>
      </c>
    </row>
    <row r="23" spans="1:31" x14ac:dyDescent="0.3">
      <c r="A23" s="1"/>
      <c r="B23" s="1"/>
      <c r="C23" s="1" t="s">
        <v>571</v>
      </c>
      <c r="D23" s="1" t="s">
        <v>555</v>
      </c>
      <c r="E23" s="14" t="s">
        <v>70</v>
      </c>
      <c r="F23" s="14" t="s">
        <v>70</v>
      </c>
      <c r="G23" s="14" t="s">
        <v>70</v>
      </c>
      <c r="H23" s="14" t="s">
        <v>70</v>
      </c>
      <c r="I23" s="81">
        <v>1</v>
      </c>
      <c r="J23" s="81">
        <v>1</v>
      </c>
      <c r="K23" s="81">
        <v>1</v>
      </c>
      <c r="L23" s="81"/>
      <c r="M23" s="1" t="s">
        <v>737</v>
      </c>
      <c r="N23" s="1" t="s">
        <v>489</v>
      </c>
      <c r="O23" s="1">
        <v>202031</v>
      </c>
      <c r="P23" s="16">
        <f>'Boekhouding 2021'!F120</f>
        <v>787.8</v>
      </c>
      <c r="Q23" s="16">
        <f>'Boekhouding 2021'!G120</f>
        <v>0</v>
      </c>
      <c r="R23" s="16">
        <f>'Boekhouding 2022'!F137</f>
        <v>787.8</v>
      </c>
      <c r="S23" s="16">
        <f>'Boekhouding 2022'!G137</f>
        <v>0</v>
      </c>
      <c r="T23" s="16">
        <f>'Boekhouding 2023'!F128</f>
        <v>869.8</v>
      </c>
      <c r="U23" s="16">
        <f>'Boekhouding 2023'!G128</f>
        <v>0</v>
      </c>
      <c r="V23" s="16">
        <f>'Boekhouding 2024'!F140</f>
        <v>904.95</v>
      </c>
      <c r="W23" s="16">
        <f>'Boekhouding 2024'!G140</f>
        <v>0</v>
      </c>
      <c r="X23" s="16">
        <f>'Boekhouding 2021'!C120</f>
        <v>787.8</v>
      </c>
      <c r="Y23" s="16">
        <f>'Boekhouding 2021'!D120</f>
        <v>0</v>
      </c>
      <c r="Z23" s="16">
        <f>'Boekhouding 2022'!C137</f>
        <v>852.74</v>
      </c>
      <c r="AA23" s="16">
        <f>'Boekhouding 2022'!D137</f>
        <v>0</v>
      </c>
      <c r="AB23" s="16">
        <f>'Boekhouding 2023'!C128</f>
        <v>904.95</v>
      </c>
      <c r="AC23" s="16">
        <f>'Boekhouding 2023'!D128</f>
        <v>0</v>
      </c>
      <c r="AD23" s="16">
        <f>'Boekhouding 2024'!C140</f>
        <v>941.52</v>
      </c>
      <c r="AE23" s="16">
        <f>'Boekhouding 2024'!D140</f>
        <v>0</v>
      </c>
    </row>
    <row r="24" spans="1:31" x14ac:dyDescent="0.3">
      <c r="A24" s="1"/>
      <c r="B24" s="1"/>
      <c r="C24" s="1" t="s">
        <v>572</v>
      </c>
      <c r="D24" s="1" t="s">
        <v>557</v>
      </c>
      <c r="E24" s="14" t="s">
        <v>70</v>
      </c>
      <c r="F24" s="14" t="s">
        <v>70</v>
      </c>
      <c r="G24" s="14" t="s">
        <v>70</v>
      </c>
      <c r="H24" s="14" t="s">
        <v>70</v>
      </c>
      <c r="I24" s="81">
        <v>7</v>
      </c>
      <c r="J24" s="81">
        <v>7</v>
      </c>
      <c r="K24" s="81">
        <v>7</v>
      </c>
      <c r="L24" s="81"/>
      <c r="M24" s="1" t="s">
        <v>738</v>
      </c>
      <c r="N24" s="1" t="s">
        <v>489</v>
      </c>
      <c r="O24" s="1">
        <v>202032</v>
      </c>
      <c r="P24" s="16">
        <f>'Boekhouding 2021'!F121</f>
        <v>4005.98</v>
      </c>
      <c r="Q24" s="16">
        <f>'Boekhouding 2021'!G121</f>
        <v>4005.98</v>
      </c>
      <c r="R24" s="16">
        <f>'Boekhouding 2022'!F138</f>
        <v>4005.98</v>
      </c>
      <c r="S24" s="16">
        <f>'Boekhouding 2022'!G138</f>
        <v>4005.98</v>
      </c>
      <c r="T24" s="16">
        <f>'Boekhouding 2023'!F129</f>
        <v>4615.51</v>
      </c>
      <c r="U24" s="16">
        <f>'Boekhouding 2023'!G129</f>
        <v>4453.4973460065694</v>
      </c>
      <c r="V24" s="16">
        <f>'Boekhouding 2024'!F141</f>
        <v>4814.37</v>
      </c>
      <c r="W24" s="16">
        <f>'Boekhouding 2024'!G141</f>
        <v>4814.37</v>
      </c>
      <c r="X24" s="16">
        <f>'Boekhouding 2021'!C121</f>
        <v>3961.8</v>
      </c>
      <c r="Y24" s="16">
        <f>'Boekhouding 2021'!D121</f>
        <v>4005.98</v>
      </c>
      <c r="Z24" s="16">
        <f>'Boekhouding 2022'!C138</f>
        <v>4536.57</v>
      </c>
      <c r="AA24" s="16">
        <f>'Boekhouding 2022'!D138</f>
        <v>4505.9799999999996</v>
      </c>
      <c r="AB24" s="16">
        <f>'Boekhouding 2023'!C129</f>
        <v>4550.91</v>
      </c>
      <c r="AC24" s="16">
        <f>'Boekhouding 2023'!D129</f>
        <v>4453.5</v>
      </c>
      <c r="AD24" s="16">
        <f>'Boekhouding 2024'!C141</f>
        <v>4317.38</v>
      </c>
      <c r="AE24" s="16">
        <f>'Boekhouding 2024'!D141</f>
        <v>4145.17</v>
      </c>
    </row>
    <row r="25" spans="1:31" x14ac:dyDescent="0.3">
      <c r="A25" s="1"/>
      <c r="B25" s="1"/>
      <c r="C25" s="1" t="s">
        <v>573</v>
      </c>
      <c r="D25" s="1" t="s">
        <v>488</v>
      </c>
      <c r="E25" s="14" t="s">
        <v>330</v>
      </c>
      <c r="F25" s="14" t="s">
        <v>330</v>
      </c>
      <c r="G25" s="14" t="s">
        <v>330</v>
      </c>
      <c r="H25" s="14" t="s">
        <v>330</v>
      </c>
      <c r="I25" s="81" t="s">
        <v>1287</v>
      </c>
      <c r="J25" s="81" t="s">
        <v>1287</v>
      </c>
      <c r="K25" s="81" t="s">
        <v>1287</v>
      </c>
      <c r="L25" s="81"/>
      <c r="M25" s="1" t="s">
        <v>739</v>
      </c>
      <c r="N25" s="1" t="s">
        <v>489</v>
      </c>
      <c r="O25" s="1">
        <v>202033</v>
      </c>
      <c r="P25" s="16">
        <f>'Boekhouding 2021'!F122</f>
        <v>750</v>
      </c>
      <c r="Q25" s="16">
        <f>'Boekhouding 2021'!G122</f>
        <v>0</v>
      </c>
      <c r="R25" s="16">
        <f>'Boekhouding 2022'!F139</f>
        <v>900</v>
      </c>
      <c r="S25" s="16">
        <f>'Boekhouding 2022'!G139</f>
        <v>0</v>
      </c>
      <c r="T25" s="16">
        <f>'Boekhouding 2023'!F130</f>
        <v>1000</v>
      </c>
      <c r="U25" s="16">
        <f>'Boekhouding 2023'!G130</f>
        <v>0</v>
      </c>
      <c r="V25" s="16">
        <f>'Boekhouding 2024'!F142</f>
        <v>1250</v>
      </c>
      <c r="W25" s="16">
        <f>'Boekhouding 2024'!G142</f>
        <v>0</v>
      </c>
      <c r="X25" s="16">
        <f>'Boekhouding 2021'!C122</f>
        <v>319.2</v>
      </c>
      <c r="Y25" s="16">
        <f>'Boekhouding 2021'!D122</f>
        <v>0</v>
      </c>
      <c r="Z25" s="16">
        <f>'Boekhouding 2022'!C139</f>
        <v>319.8</v>
      </c>
      <c r="AA25" s="16">
        <f>'Boekhouding 2022'!D139</f>
        <v>0</v>
      </c>
      <c r="AB25" s="16">
        <f>'Boekhouding 2023'!C130</f>
        <v>401.6</v>
      </c>
      <c r="AC25" s="16">
        <f>'Boekhouding 2023'!D130</f>
        <v>0</v>
      </c>
      <c r="AD25" s="16">
        <f>'Boekhouding 2024'!C142</f>
        <v>365.6</v>
      </c>
      <c r="AE25" s="16">
        <f>'Boekhouding 2024'!D142</f>
        <v>0</v>
      </c>
    </row>
    <row r="26" spans="1:31" x14ac:dyDescent="0.3">
      <c r="A26" s="1"/>
      <c r="B26" s="1"/>
      <c r="C26" s="1" t="s">
        <v>574</v>
      </c>
      <c r="D26" s="1" t="s">
        <v>560</v>
      </c>
      <c r="E26" s="14" t="s">
        <v>330</v>
      </c>
      <c r="F26" s="14" t="s">
        <v>330</v>
      </c>
      <c r="G26" s="14" t="s">
        <v>330</v>
      </c>
      <c r="H26" s="14" t="s">
        <v>330</v>
      </c>
      <c r="I26" s="81" t="s">
        <v>1287</v>
      </c>
      <c r="J26" s="81" t="s">
        <v>1287</v>
      </c>
      <c r="K26" s="81" t="s">
        <v>1287</v>
      </c>
      <c r="L26" s="81"/>
      <c r="M26" s="1" t="s">
        <v>739</v>
      </c>
      <c r="N26" s="1" t="s">
        <v>489</v>
      </c>
      <c r="O26" s="1">
        <v>202034</v>
      </c>
      <c r="P26" s="16">
        <f>'Boekhouding 2021'!F123</f>
        <v>1000</v>
      </c>
      <c r="Q26" s="16">
        <f>'Boekhouding 2021'!G123</f>
        <v>0</v>
      </c>
      <c r="R26" s="16">
        <f>'Boekhouding 2022'!F140</f>
        <v>1000</v>
      </c>
      <c r="S26" s="16">
        <f>'Boekhouding 2022'!G140</f>
        <v>0</v>
      </c>
      <c r="T26" s="16">
        <f>'Boekhouding 2023'!F131</f>
        <v>1000</v>
      </c>
      <c r="U26" s="16">
        <f>'Boekhouding 2023'!G131</f>
        <v>0</v>
      </c>
      <c r="V26" s="16">
        <f>'Boekhouding 2024'!F143</f>
        <v>500</v>
      </c>
      <c r="W26" s="16">
        <f>'Boekhouding 2024'!G143</f>
        <v>0</v>
      </c>
      <c r="X26" s="16">
        <f>'Boekhouding 2021'!C123</f>
        <v>946</v>
      </c>
      <c r="Y26" s="16">
        <f>'Boekhouding 2021'!D123</f>
        <v>0</v>
      </c>
      <c r="Z26" s="16">
        <f>'Boekhouding 2022'!C140</f>
        <v>985</v>
      </c>
      <c r="AA26" s="16">
        <f>'Boekhouding 2022'!D140</f>
        <v>0</v>
      </c>
      <c r="AB26" s="16">
        <f>'Boekhouding 2023'!C131</f>
        <v>1122</v>
      </c>
      <c r="AC26" s="16">
        <f>'Boekhouding 2023'!D131</f>
        <v>0</v>
      </c>
      <c r="AD26" s="16">
        <f>'Boekhouding 2024'!C143</f>
        <v>1313.5</v>
      </c>
      <c r="AE26" s="16">
        <f>'Boekhouding 2024'!D143</f>
        <v>0</v>
      </c>
    </row>
    <row r="27" spans="1:31" x14ac:dyDescent="0.3">
      <c r="A27" s="1"/>
      <c r="B27" s="1"/>
      <c r="C27" s="1" t="s">
        <v>575</v>
      </c>
      <c r="D27" s="1" t="s">
        <v>576</v>
      </c>
      <c r="E27" s="14" t="s">
        <v>330</v>
      </c>
      <c r="F27" s="14" t="s">
        <v>330</v>
      </c>
      <c r="G27" s="14" t="s">
        <v>330</v>
      </c>
      <c r="H27" s="14" t="s">
        <v>330</v>
      </c>
      <c r="I27" s="81" t="s">
        <v>1287</v>
      </c>
      <c r="J27" s="81" t="s">
        <v>1287</v>
      </c>
      <c r="K27" s="81" t="s">
        <v>1287</v>
      </c>
      <c r="L27" s="81"/>
      <c r="M27" s="1" t="s">
        <v>739</v>
      </c>
      <c r="N27" s="1" t="s">
        <v>489</v>
      </c>
      <c r="O27" s="1">
        <v>202035</v>
      </c>
      <c r="P27" s="16">
        <f>'Boekhouding 2021'!F124</f>
        <v>1200</v>
      </c>
      <c r="Q27" s="16">
        <f>'Boekhouding 2021'!G124</f>
        <v>0</v>
      </c>
      <c r="R27" s="16">
        <f>'Boekhouding 2022'!F141</f>
        <v>1200</v>
      </c>
      <c r="S27" s="16">
        <f>'Boekhouding 2022'!G141</f>
        <v>0</v>
      </c>
      <c r="T27" s="16">
        <f>'Boekhouding 2023'!F132</f>
        <v>1325</v>
      </c>
      <c r="U27" s="16">
        <f>'Boekhouding 2023'!G132</f>
        <v>0</v>
      </c>
      <c r="V27" s="16">
        <f>'Boekhouding 2024'!F144</f>
        <v>1000</v>
      </c>
      <c r="W27" s="16">
        <f>'Boekhouding 2024'!G144</f>
        <v>0</v>
      </c>
      <c r="X27" s="16">
        <f>'Boekhouding 2021'!C124</f>
        <v>880</v>
      </c>
      <c r="Y27" s="16">
        <f>'Boekhouding 2021'!D124</f>
        <v>0</v>
      </c>
      <c r="Z27" s="16">
        <f>'Boekhouding 2022'!C141</f>
        <v>897.6</v>
      </c>
      <c r="AA27" s="16">
        <f>'Boekhouding 2022'!D141</f>
        <v>0</v>
      </c>
      <c r="AB27" s="16">
        <f>'Boekhouding 2023'!C132</f>
        <v>929.2</v>
      </c>
      <c r="AC27" s="16">
        <f>'Boekhouding 2023'!D132</f>
        <v>0</v>
      </c>
      <c r="AD27" s="16">
        <f>'Boekhouding 2024'!C144</f>
        <v>929.2</v>
      </c>
      <c r="AE27" s="16">
        <f>'Boekhouding 2024'!D144</f>
        <v>0</v>
      </c>
    </row>
    <row r="28" spans="1:31" x14ac:dyDescent="0.3">
      <c r="A28" s="1"/>
      <c r="B28" s="1"/>
      <c r="C28" s="1" t="s">
        <v>577</v>
      </c>
      <c r="D28" s="1" t="s">
        <v>564</v>
      </c>
      <c r="E28" s="14" t="s">
        <v>330</v>
      </c>
      <c r="F28" s="14" t="s">
        <v>330</v>
      </c>
      <c r="G28" s="14" t="s">
        <v>330</v>
      </c>
      <c r="H28" s="14" t="s">
        <v>330</v>
      </c>
      <c r="I28" s="81" t="s">
        <v>1287</v>
      </c>
      <c r="J28" s="81" t="s">
        <v>1287</v>
      </c>
      <c r="K28" s="81" t="s">
        <v>1287</v>
      </c>
      <c r="L28" s="81"/>
      <c r="M28" s="1" t="s">
        <v>739</v>
      </c>
      <c r="N28" s="1" t="s">
        <v>489</v>
      </c>
      <c r="O28" s="1">
        <v>202036</v>
      </c>
      <c r="P28" s="16">
        <f>'Boekhouding 2021'!F125</f>
        <v>14250</v>
      </c>
      <c r="Q28" s="16">
        <f>'Boekhouding 2021'!G125</f>
        <v>0</v>
      </c>
      <c r="R28" s="16">
        <f>'Boekhouding 2022'!F142</f>
        <v>14240</v>
      </c>
      <c r="S28" s="16">
        <f>'Boekhouding 2022'!G142</f>
        <v>0</v>
      </c>
      <c r="T28" s="16">
        <f>'Boekhouding 2023'!F133</f>
        <v>15360</v>
      </c>
      <c r="U28" s="16">
        <f>'Boekhouding 2023'!G133</f>
        <v>0</v>
      </c>
      <c r="V28" s="16">
        <f>'Boekhouding 2024'!F145</f>
        <v>15300</v>
      </c>
      <c r="W28" s="16">
        <f>'Boekhouding 2024'!G145</f>
        <v>0</v>
      </c>
      <c r="X28" s="16">
        <f>'Boekhouding 2021'!C125</f>
        <v>15526.75</v>
      </c>
      <c r="Y28" s="16">
        <f>'Boekhouding 2021'!D125</f>
        <v>0</v>
      </c>
      <c r="Z28" s="16">
        <f>'Boekhouding 2022'!C142</f>
        <v>15309.35</v>
      </c>
      <c r="AA28" s="16">
        <f>'Boekhouding 2022'!D142</f>
        <v>0</v>
      </c>
      <c r="AB28" s="16">
        <f>'Boekhouding 2023'!C133</f>
        <v>18167.02</v>
      </c>
      <c r="AC28" s="16">
        <f>'Boekhouding 2023'!D133</f>
        <v>0</v>
      </c>
      <c r="AD28" s="16">
        <f>'Boekhouding 2024'!C145</f>
        <v>17557.48</v>
      </c>
      <c r="AE28" s="16">
        <f>'Boekhouding 2024'!D145</f>
        <v>0</v>
      </c>
    </row>
    <row r="29" spans="1:31" x14ac:dyDescent="0.3">
      <c r="A29" s="1"/>
      <c r="B29" s="1"/>
      <c r="C29" s="1" t="s">
        <v>578</v>
      </c>
      <c r="D29" s="1" t="s">
        <v>566</v>
      </c>
      <c r="E29" s="14" t="s">
        <v>70</v>
      </c>
      <c r="F29" s="14" t="s">
        <v>70</v>
      </c>
      <c r="G29" s="14" t="s">
        <v>70</v>
      </c>
      <c r="H29" s="14" t="s">
        <v>70</v>
      </c>
      <c r="I29" s="81">
        <v>80</v>
      </c>
      <c r="J29" s="81">
        <v>80</v>
      </c>
      <c r="K29" s="81">
        <v>80</v>
      </c>
      <c r="L29" s="81"/>
      <c r="M29" s="1" t="s">
        <v>740</v>
      </c>
      <c r="N29" s="1" t="s">
        <v>489</v>
      </c>
      <c r="O29" s="1">
        <v>202037</v>
      </c>
      <c r="P29" s="16">
        <f>'Boekhouding 2021'!F126</f>
        <v>636</v>
      </c>
      <c r="Q29" s="16">
        <f>'Boekhouding 2021'!G126</f>
        <v>0</v>
      </c>
      <c r="R29" s="16">
        <f>'Boekhouding 2022'!F143</f>
        <v>644</v>
      </c>
      <c r="S29" s="16">
        <f>'Boekhouding 2022'!G143</f>
        <v>0</v>
      </c>
      <c r="T29" s="16">
        <f>'Boekhouding 2023'!F134</f>
        <v>800</v>
      </c>
      <c r="U29" s="16">
        <f>'Boekhouding 2023'!G134</f>
        <v>0</v>
      </c>
      <c r="V29" s="16">
        <f>'Boekhouding 2024'!F146</f>
        <v>750</v>
      </c>
      <c r="W29" s="16">
        <f>'Boekhouding 2024'!G146</f>
        <v>0</v>
      </c>
      <c r="X29" s="16">
        <f>'Boekhouding 2021'!C126</f>
        <v>462.3</v>
      </c>
      <c r="Y29" s="16">
        <f>'Boekhouding 2021'!D126</f>
        <v>0</v>
      </c>
      <c r="Z29" s="16">
        <f>'Boekhouding 2022'!C143</f>
        <v>800.12</v>
      </c>
      <c r="AA29" s="16">
        <f>'Boekhouding 2022'!D143</f>
        <v>0</v>
      </c>
      <c r="AB29" s="16">
        <f>'Boekhouding 2023'!C134</f>
        <v>569.51</v>
      </c>
      <c r="AC29" s="16">
        <f>'Boekhouding 2023'!D134</f>
        <v>0</v>
      </c>
      <c r="AD29" s="16">
        <f>'Boekhouding 2024'!C146</f>
        <v>569.51</v>
      </c>
      <c r="AE29" s="16">
        <f>'Boekhouding 2024'!D146</f>
        <v>0</v>
      </c>
    </row>
    <row r="30" spans="1:31" x14ac:dyDescent="0.3">
      <c r="A30" s="1"/>
      <c r="B30" s="1"/>
      <c r="C30" s="1" t="s">
        <v>579</v>
      </c>
      <c r="D30" s="1" t="s">
        <v>568</v>
      </c>
      <c r="E30" s="14" t="s">
        <v>349</v>
      </c>
      <c r="F30" s="14" t="s">
        <v>349</v>
      </c>
      <c r="G30" s="14" t="s">
        <v>349</v>
      </c>
      <c r="H30" s="14" t="s">
        <v>349</v>
      </c>
      <c r="I30" s="81" t="s">
        <v>1287</v>
      </c>
      <c r="J30" s="81" t="s">
        <v>1287</v>
      </c>
      <c r="K30" s="81" t="s">
        <v>1287</v>
      </c>
      <c r="L30" s="81"/>
      <c r="M30" s="1" t="s">
        <v>741</v>
      </c>
      <c r="N30" s="1" t="s">
        <v>489</v>
      </c>
      <c r="O30" s="1"/>
      <c r="P30" s="16">
        <v>0</v>
      </c>
      <c r="Q30" s="16">
        <v>0</v>
      </c>
      <c r="R30" s="16">
        <v>0</v>
      </c>
      <c r="S30" s="16">
        <v>0</v>
      </c>
      <c r="T30" s="16"/>
      <c r="U30" s="16"/>
      <c r="V30" s="16"/>
      <c r="W30" s="16"/>
      <c r="X30" s="16">
        <v>0</v>
      </c>
      <c r="Y30" s="16">
        <v>0</v>
      </c>
      <c r="Z30" s="16">
        <v>0</v>
      </c>
      <c r="AA30" s="16">
        <v>0</v>
      </c>
      <c r="AB30" s="16"/>
      <c r="AC30" s="16"/>
      <c r="AD30" s="16"/>
      <c r="AE30" s="16"/>
    </row>
  </sheetData>
  <mergeCells count="7">
    <mergeCell ref="X3:AE3"/>
    <mergeCell ref="I3:L3"/>
    <mergeCell ref="G2:N2"/>
    <mergeCell ref="A1:N1"/>
    <mergeCell ref="A2:F2"/>
    <mergeCell ref="E3:H3"/>
    <mergeCell ref="P3:W3"/>
  </mergeCells>
  <pageMargins left="0.7" right="0.7" top="0.75" bottom="0.75" header="0.3" footer="0.3"/>
  <pageSetup paperSize="9"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024F5-245B-4CBE-A2A9-BA8A4CDDB152}">
  <sheetPr>
    <tabColor rgb="FF00B050"/>
  </sheetPr>
  <dimension ref="A1:S28"/>
  <sheetViews>
    <sheetView zoomScaleNormal="100" workbookViewId="0">
      <selection sqref="A1:J1"/>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5" width="6.109375" style="11" hidden="1" customWidth="1"/>
    <col min="6" max="6" width="4.88671875" style="11" customWidth="1"/>
    <col min="7" max="7" width="5.5546875" style="11" hidden="1" customWidth="1"/>
    <col min="8" max="8" width="5.5546875" style="11" customWidth="1"/>
    <col min="9" max="9" width="33.5546875" style="62" customWidth="1"/>
    <col min="10" max="10" width="18" customWidth="1"/>
    <col min="12" max="13" width="16.88671875" style="27" hidden="1" customWidth="1"/>
    <col min="14" max="15" width="16.88671875" style="27" customWidth="1"/>
    <col min="16" max="17" width="16.88671875" style="27" hidden="1" customWidth="1"/>
    <col min="18" max="19" width="16.88671875" style="27" customWidth="1"/>
  </cols>
  <sheetData>
    <row r="1" spans="1:19" ht="26.4" thickBot="1" x14ac:dyDescent="0.55000000000000004">
      <c r="A1" s="198" t="s">
        <v>50</v>
      </c>
      <c r="B1" s="199"/>
      <c r="C1" s="199"/>
      <c r="D1" s="199"/>
      <c r="E1" s="199"/>
      <c r="F1" s="199"/>
      <c r="G1" s="199"/>
      <c r="H1" s="199"/>
      <c r="I1" s="199"/>
      <c r="J1" s="200"/>
    </row>
    <row r="2" spans="1:19" ht="26.4" thickBot="1" x14ac:dyDescent="0.55000000000000004">
      <c r="A2" s="198" t="s">
        <v>51</v>
      </c>
      <c r="B2" s="199"/>
      <c r="C2" s="199"/>
      <c r="D2" s="199"/>
      <c r="E2" s="199" t="s">
        <v>1422</v>
      </c>
      <c r="F2" s="199"/>
      <c r="G2" s="199"/>
      <c r="H2" s="199"/>
      <c r="I2" s="199"/>
      <c r="J2" s="200"/>
    </row>
    <row r="3" spans="1:19" s="10" customFormat="1" x14ac:dyDescent="0.3">
      <c r="E3" s="201"/>
      <c r="F3" s="201"/>
      <c r="G3" s="202"/>
      <c r="H3" s="202"/>
      <c r="I3" s="61" t="s">
        <v>55</v>
      </c>
      <c r="J3" s="10" t="s">
        <v>81</v>
      </c>
      <c r="K3" s="10" t="s">
        <v>54</v>
      </c>
      <c r="L3" s="197" t="s">
        <v>60</v>
      </c>
      <c r="M3" s="197"/>
      <c r="N3" s="197"/>
      <c r="O3" s="197"/>
      <c r="P3" s="197" t="s">
        <v>53</v>
      </c>
      <c r="Q3" s="197"/>
      <c r="R3" s="197"/>
      <c r="S3" s="197"/>
    </row>
    <row r="4" spans="1:19" x14ac:dyDescent="0.3">
      <c r="A4" s="1" t="s">
        <v>0</v>
      </c>
      <c r="B4" s="1" t="s">
        <v>2</v>
      </c>
      <c r="C4" s="1" t="s">
        <v>13</v>
      </c>
      <c r="D4" s="1" t="s">
        <v>48</v>
      </c>
      <c r="E4" s="12">
        <v>2023</v>
      </c>
      <c r="F4" s="12">
        <v>2024</v>
      </c>
      <c r="G4" s="12">
        <v>2023</v>
      </c>
      <c r="H4" s="12">
        <v>2024</v>
      </c>
      <c r="I4" s="57"/>
      <c r="J4" s="1"/>
      <c r="K4" s="1"/>
      <c r="L4" s="16" t="s">
        <v>58</v>
      </c>
      <c r="M4" s="16" t="s">
        <v>63</v>
      </c>
      <c r="N4" s="16" t="s">
        <v>59</v>
      </c>
      <c r="O4" s="16" t="s">
        <v>64</v>
      </c>
      <c r="P4" s="16" t="s">
        <v>58</v>
      </c>
      <c r="Q4" s="16" t="s">
        <v>63</v>
      </c>
      <c r="R4" s="16" t="s">
        <v>59</v>
      </c>
      <c r="S4" s="16" t="s">
        <v>64</v>
      </c>
    </row>
    <row r="5" spans="1:19" s="10" customFormat="1" x14ac:dyDescent="0.3">
      <c r="A5" s="9" t="s">
        <v>1423</v>
      </c>
      <c r="B5" s="9"/>
      <c r="C5" s="9"/>
      <c r="D5" s="9" t="s">
        <v>1424</v>
      </c>
      <c r="E5" s="138"/>
      <c r="F5" s="138"/>
      <c r="G5" s="98"/>
      <c r="H5" s="98"/>
      <c r="I5" s="41"/>
      <c r="J5" s="9"/>
      <c r="K5" s="9" t="s">
        <v>1425</v>
      </c>
      <c r="L5" s="33">
        <f>L6+L13+L18+L22</f>
        <v>16250</v>
      </c>
      <c r="M5" s="33">
        <f t="shared" ref="M5:S5" si="0">M6+M13+M18+M22</f>
        <v>16250</v>
      </c>
      <c r="N5" s="33">
        <f t="shared" si="0"/>
        <v>16900</v>
      </c>
      <c r="O5" s="33">
        <f t="shared" si="0"/>
        <v>16900</v>
      </c>
      <c r="P5" s="33">
        <f t="shared" si="0"/>
        <v>23737.599999999999</v>
      </c>
      <c r="Q5" s="33">
        <f t="shared" si="0"/>
        <v>20863.150000000001</v>
      </c>
      <c r="R5" s="33">
        <f t="shared" si="0"/>
        <v>17519.189999999999</v>
      </c>
      <c r="S5" s="33">
        <f t="shared" si="0"/>
        <v>16900</v>
      </c>
    </row>
    <row r="6" spans="1:19" s="19" customFormat="1" x14ac:dyDescent="0.3">
      <c r="A6" s="15"/>
      <c r="B6" s="15" t="s">
        <v>1426</v>
      </c>
      <c r="C6" s="15"/>
      <c r="D6" s="15" t="s">
        <v>1517</v>
      </c>
      <c r="E6" s="30"/>
      <c r="F6" s="30"/>
      <c r="G6" s="82"/>
      <c r="H6" s="82"/>
      <c r="I6" s="36"/>
      <c r="J6" s="15" t="s">
        <v>489</v>
      </c>
      <c r="K6" s="15" t="s">
        <v>1428</v>
      </c>
      <c r="L6" s="34">
        <f>SUM(L7:L12)</f>
        <v>8400</v>
      </c>
      <c r="M6" s="34">
        <f t="shared" ref="M6:S6" si="1">SUM(M7:M12)</f>
        <v>8400</v>
      </c>
      <c r="N6" s="34">
        <f t="shared" si="1"/>
        <v>11975</v>
      </c>
      <c r="O6" s="34">
        <f t="shared" si="1"/>
        <v>11975</v>
      </c>
      <c r="P6" s="34">
        <f t="shared" si="1"/>
        <v>6472.37</v>
      </c>
      <c r="Q6" s="34">
        <f t="shared" si="1"/>
        <v>5272.37</v>
      </c>
      <c r="R6" s="34">
        <f t="shared" si="1"/>
        <v>12288.06</v>
      </c>
      <c r="S6" s="34">
        <f t="shared" si="1"/>
        <v>11975</v>
      </c>
    </row>
    <row r="7" spans="1:19" x14ac:dyDescent="0.3">
      <c r="A7" s="1"/>
      <c r="B7" s="1"/>
      <c r="C7" s="1" t="s">
        <v>1429</v>
      </c>
      <c r="D7" s="1" t="s">
        <v>1521</v>
      </c>
      <c r="E7" s="30" t="s">
        <v>42</v>
      </c>
      <c r="F7" s="30" t="s">
        <v>42</v>
      </c>
      <c r="G7" s="81"/>
      <c r="H7" s="81"/>
      <c r="I7" s="57"/>
      <c r="J7" s="1" t="s">
        <v>489</v>
      </c>
      <c r="K7" s="1"/>
      <c r="L7" s="32">
        <v>0</v>
      </c>
      <c r="M7" s="32">
        <v>0</v>
      </c>
      <c r="N7" s="32">
        <v>0</v>
      </c>
      <c r="O7" s="32">
        <v>0</v>
      </c>
      <c r="P7" s="16">
        <v>0</v>
      </c>
      <c r="Q7" s="16">
        <v>0</v>
      </c>
      <c r="R7" s="16">
        <v>0</v>
      </c>
      <c r="S7" s="16">
        <v>0</v>
      </c>
    </row>
    <row r="8" spans="1:19" x14ac:dyDescent="0.3">
      <c r="A8" s="1"/>
      <c r="B8" s="1"/>
      <c r="C8" s="1" t="s">
        <v>1430</v>
      </c>
      <c r="D8" s="1" t="s">
        <v>1522</v>
      </c>
      <c r="E8" s="14" t="s">
        <v>79</v>
      </c>
      <c r="F8" s="14"/>
      <c r="G8" s="81"/>
      <c r="H8" s="81"/>
      <c r="I8" s="57"/>
      <c r="J8" s="1" t="s">
        <v>489</v>
      </c>
      <c r="K8" s="1">
        <v>206011</v>
      </c>
      <c r="L8" s="32">
        <f>'Boekhouding 2023'!F149</f>
        <v>4500</v>
      </c>
      <c r="M8" s="32">
        <f>'Boekhouding 2023'!G149</f>
        <v>0</v>
      </c>
      <c r="N8" s="32">
        <v>0</v>
      </c>
      <c r="O8" s="32">
        <v>0</v>
      </c>
      <c r="P8" s="16">
        <f>'Boekhouding 2023'!C149</f>
        <v>2420</v>
      </c>
      <c r="Q8" s="16">
        <f>'Boekhouding 2023'!D149</f>
        <v>0</v>
      </c>
      <c r="R8" s="16">
        <f>'Boekhouding 2024'!C161</f>
        <v>0</v>
      </c>
      <c r="S8" s="16">
        <f>'Boekhouding 2024'!D161</f>
        <v>0</v>
      </c>
    </row>
    <row r="9" spans="1:19" x14ac:dyDescent="0.3">
      <c r="A9" s="1"/>
      <c r="B9" s="1"/>
      <c r="C9" s="1" t="s">
        <v>1431</v>
      </c>
      <c r="D9" s="1" t="s">
        <v>1539</v>
      </c>
      <c r="E9" s="14" t="s">
        <v>79</v>
      </c>
      <c r="F9" s="14" t="s">
        <v>79</v>
      </c>
      <c r="G9" s="80"/>
      <c r="H9" s="87"/>
      <c r="I9" s="57"/>
      <c r="J9" s="1" t="s">
        <v>489</v>
      </c>
      <c r="K9" s="1">
        <v>206012</v>
      </c>
      <c r="L9" s="32">
        <f>'Boekhouding 2023'!F150</f>
        <v>1400</v>
      </c>
      <c r="M9" s="32">
        <f>'Boekhouding 2023'!G150</f>
        <v>0</v>
      </c>
      <c r="N9" s="32">
        <v>1225</v>
      </c>
      <c r="O9" s="32">
        <v>0</v>
      </c>
      <c r="P9" s="16">
        <f>'Boekhouding 2023'!C150</f>
        <v>352.37</v>
      </c>
      <c r="Q9" s="16">
        <f>'Boekhouding 2023'!D150</f>
        <v>0</v>
      </c>
      <c r="R9" s="16">
        <f>'Boekhouding 2024'!C162</f>
        <v>0</v>
      </c>
      <c r="S9" s="16">
        <f>'Boekhouding 2024'!D162</f>
        <v>0</v>
      </c>
    </row>
    <row r="10" spans="1:19" x14ac:dyDescent="0.3">
      <c r="A10" s="1"/>
      <c r="B10" s="1"/>
      <c r="C10" s="1" t="s">
        <v>1432</v>
      </c>
      <c r="D10" s="1" t="s">
        <v>1523</v>
      </c>
      <c r="E10" s="139"/>
      <c r="F10" s="14" t="s">
        <v>79</v>
      </c>
      <c r="G10" s="96"/>
      <c r="H10" s="81"/>
      <c r="I10" s="57"/>
      <c r="J10" s="1" t="s">
        <v>489</v>
      </c>
      <c r="K10" s="1">
        <v>206013</v>
      </c>
      <c r="L10" s="32">
        <f>'Boekhouding 2023'!F151</f>
        <v>0</v>
      </c>
      <c r="M10" s="32">
        <f>'Boekhouding 2023'!G151</f>
        <v>0</v>
      </c>
      <c r="N10" s="32">
        <v>6000</v>
      </c>
      <c r="O10" s="32">
        <v>0</v>
      </c>
      <c r="P10" s="16">
        <f>'Boekhouding 2023'!C151</f>
        <v>0</v>
      </c>
      <c r="Q10" s="16">
        <f>'Boekhouding 2023'!D151</f>
        <v>0</v>
      </c>
      <c r="R10" s="16">
        <f>'Boekhouding 2024'!C163</f>
        <v>6231.99</v>
      </c>
      <c r="S10" s="16">
        <f>'Boekhouding 2024'!D163</f>
        <v>0</v>
      </c>
    </row>
    <row r="11" spans="1:19" x14ac:dyDescent="0.3">
      <c r="A11" s="1"/>
      <c r="B11" s="1"/>
      <c r="C11" s="1" t="s">
        <v>1525</v>
      </c>
      <c r="D11" s="1" t="s">
        <v>1524</v>
      </c>
      <c r="E11" s="14"/>
      <c r="F11" s="30"/>
      <c r="G11" s="81"/>
      <c r="H11" s="81"/>
      <c r="I11" s="57"/>
      <c r="J11" s="1" t="s">
        <v>489</v>
      </c>
      <c r="K11" s="1">
        <v>206014</v>
      </c>
      <c r="L11" s="32">
        <f>'Boekhouding 2023'!F152</f>
        <v>2500</v>
      </c>
      <c r="M11" s="32">
        <f>'Boekhouding 2023'!G152</f>
        <v>0</v>
      </c>
      <c r="N11" s="32">
        <v>4750</v>
      </c>
      <c r="O11" s="32">
        <v>0</v>
      </c>
      <c r="P11" s="16">
        <f>'Boekhouding 2023'!C152</f>
        <v>3700</v>
      </c>
      <c r="Q11" s="16">
        <f>'Boekhouding 2023'!D152</f>
        <v>0</v>
      </c>
      <c r="R11" s="16">
        <f>'Boekhouding 2024'!C164</f>
        <v>5056.07</v>
      </c>
      <c r="S11" s="16">
        <f>'Boekhouding 2024'!D164</f>
        <v>0</v>
      </c>
    </row>
    <row r="12" spans="1:19" x14ac:dyDescent="0.3">
      <c r="A12" s="1"/>
      <c r="B12" s="1"/>
      <c r="C12" s="1" t="s">
        <v>1538</v>
      </c>
      <c r="D12" s="1" t="s">
        <v>1083</v>
      </c>
      <c r="E12" s="14"/>
      <c r="F12" s="30"/>
      <c r="G12" s="81"/>
      <c r="H12" s="81"/>
      <c r="I12" s="57"/>
      <c r="J12" s="1" t="s">
        <v>489</v>
      </c>
      <c r="K12" s="1">
        <v>206015</v>
      </c>
      <c r="L12" s="32">
        <f>'Boekhouding 2023'!F153</f>
        <v>0</v>
      </c>
      <c r="M12" s="32">
        <f>'Boekhouding 2023'!G153</f>
        <v>8400</v>
      </c>
      <c r="N12" s="32"/>
      <c r="O12" s="32">
        <v>11975</v>
      </c>
      <c r="P12" s="16">
        <f>'Boekhouding 2023'!C153</f>
        <v>0</v>
      </c>
      <c r="Q12" s="16">
        <f>'Boekhouding 2023'!D153</f>
        <v>5272.37</v>
      </c>
      <c r="R12" s="16">
        <f>'Boekhouding 2024'!C165</f>
        <v>1000</v>
      </c>
      <c r="S12" s="16">
        <f>'Boekhouding 2024'!D165</f>
        <v>11975</v>
      </c>
    </row>
    <row r="13" spans="1:19" s="19" customFormat="1" x14ac:dyDescent="0.3">
      <c r="A13" s="15"/>
      <c r="B13" s="15" t="s">
        <v>1433</v>
      </c>
      <c r="C13" s="15"/>
      <c r="D13" s="15" t="s">
        <v>1518</v>
      </c>
      <c r="E13" s="160"/>
      <c r="F13" s="160"/>
      <c r="G13" s="82"/>
      <c r="H13" s="95"/>
      <c r="I13" s="58"/>
      <c r="J13" s="15" t="s">
        <v>489</v>
      </c>
      <c r="K13" s="15" t="s">
        <v>1434</v>
      </c>
      <c r="L13" s="34">
        <f>SUM(L14:L17)</f>
        <v>3500</v>
      </c>
      <c r="M13" s="34">
        <f t="shared" ref="M13:S13" si="2">SUM(M14:M17)</f>
        <v>3500</v>
      </c>
      <c r="N13" s="34">
        <f t="shared" si="2"/>
        <v>0</v>
      </c>
      <c r="O13" s="34">
        <f t="shared" si="2"/>
        <v>0</v>
      </c>
      <c r="P13" s="34">
        <f t="shared" si="2"/>
        <v>2897.67</v>
      </c>
      <c r="Q13" s="34">
        <f t="shared" si="2"/>
        <v>2400</v>
      </c>
      <c r="R13" s="34">
        <f t="shared" si="2"/>
        <v>0</v>
      </c>
      <c r="S13" s="34">
        <f t="shared" si="2"/>
        <v>0</v>
      </c>
    </row>
    <row r="14" spans="1:19" s="19" customFormat="1" x14ac:dyDescent="0.3">
      <c r="A14" s="1"/>
      <c r="B14" s="1"/>
      <c r="C14" s="1" t="s">
        <v>1435</v>
      </c>
      <c r="D14" s="1" t="s">
        <v>1526</v>
      </c>
      <c r="E14" s="161" t="s">
        <v>1556</v>
      </c>
      <c r="F14" s="30"/>
      <c r="G14" s="106"/>
      <c r="H14" s="95"/>
      <c r="I14" s="57"/>
      <c r="J14" s="1" t="s">
        <v>1541</v>
      </c>
      <c r="K14" s="15">
        <v>206021</v>
      </c>
      <c r="L14" s="151">
        <f>'Boekhouding 2023'!F154</f>
        <v>1000</v>
      </c>
      <c r="M14" s="151">
        <f>'Boekhouding 2023'!G154</f>
        <v>0</v>
      </c>
      <c r="N14" s="34">
        <v>0</v>
      </c>
      <c r="O14" s="34">
        <v>0</v>
      </c>
      <c r="P14" s="50">
        <f>'Boekhouding 2023'!C154</f>
        <v>0</v>
      </c>
      <c r="Q14" s="50">
        <f>'Boekhouding 2023'!D154</f>
        <v>0</v>
      </c>
      <c r="R14" s="50">
        <f>'Boekhouding 2024'!C166</f>
        <v>0</v>
      </c>
      <c r="S14" s="50">
        <f>'Boekhouding 2024'!D166</f>
        <v>0</v>
      </c>
    </row>
    <row r="15" spans="1:19" s="19" customFormat="1" x14ac:dyDescent="0.3">
      <c r="A15" s="1"/>
      <c r="B15" s="1"/>
      <c r="C15" s="1" t="s">
        <v>1436</v>
      </c>
      <c r="D15" s="1" t="s">
        <v>1527</v>
      </c>
      <c r="E15" s="161" t="s">
        <v>1556</v>
      </c>
      <c r="F15" s="14"/>
      <c r="G15" s="82"/>
      <c r="H15" s="95"/>
      <c r="I15" s="57"/>
      <c r="J15" s="1" t="s">
        <v>1541</v>
      </c>
      <c r="K15" s="15">
        <v>206022</v>
      </c>
      <c r="L15" s="151">
        <f>'Boekhouding 2023'!F155</f>
        <v>2000</v>
      </c>
      <c r="M15" s="151">
        <f>'Boekhouding 2023'!G155</f>
        <v>0</v>
      </c>
      <c r="N15" s="34">
        <v>0</v>
      </c>
      <c r="O15" s="34">
        <v>0</v>
      </c>
      <c r="P15" s="50">
        <f>'Boekhouding 2023'!C155</f>
        <v>2000</v>
      </c>
      <c r="Q15" s="50">
        <f>'Boekhouding 2023'!D155</f>
        <v>0</v>
      </c>
      <c r="R15" s="50">
        <f>'Boekhouding 2024'!C167</f>
        <v>0</v>
      </c>
      <c r="S15" s="50">
        <f>'Boekhouding 2024'!D167</f>
        <v>0</v>
      </c>
    </row>
    <row r="16" spans="1:19" x14ac:dyDescent="0.3">
      <c r="A16" s="1"/>
      <c r="B16" s="1"/>
      <c r="C16" s="1" t="s">
        <v>1437</v>
      </c>
      <c r="D16" s="1" t="s">
        <v>1524</v>
      </c>
      <c r="E16" s="30"/>
      <c r="F16" s="30"/>
      <c r="G16" s="81"/>
      <c r="H16" s="96"/>
      <c r="I16" s="57"/>
      <c r="J16" s="1" t="s">
        <v>489</v>
      </c>
      <c r="K16" s="1">
        <v>206023</v>
      </c>
      <c r="L16" s="151">
        <f>'Boekhouding 2023'!F156</f>
        <v>500</v>
      </c>
      <c r="M16" s="151">
        <f>'Boekhouding 2023'!G156</f>
        <v>0</v>
      </c>
      <c r="N16" s="32">
        <v>0</v>
      </c>
      <c r="O16" s="32">
        <v>0</v>
      </c>
      <c r="P16" s="50">
        <f>'Boekhouding 2023'!C156</f>
        <v>897.67</v>
      </c>
      <c r="Q16" s="50">
        <f>'Boekhouding 2023'!D156</f>
        <v>0</v>
      </c>
      <c r="R16" s="50">
        <f>'Boekhouding 2024'!C168</f>
        <v>0</v>
      </c>
      <c r="S16" s="50">
        <f>'Boekhouding 2024'!D168</f>
        <v>0</v>
      </c>
    </row>
    <row r="17" spans="1:19" x14ac:dyDescent="0.3">
      <c r="A17" s="1"/>
      <c r="B17" s="1"/>
      <c r="C17" s="1" t="s">
        <v>1438</v>
      </c>
      <c r="D17" s="1" t="s">
        <v>1083</v>
      </c>
      <c r="E17" s="30"/>
      <c r="F17" s="30"/>
      <c r="G17" s="81"/>
      <c r="H17" s="96"/>
      <c r="I17" s="57"/>
      <c r="J17" s="1" t="s">
        <v>489</v>
      </c>
      <c r="K17" s="1">
        <v>206024</v>
      </c>
      <c r="L17" s="151">
        <f>'Boekhouding 2023'!F157</f>
        <v>0</v>
      </c>
      <c r="M17" s="151">
        <f>'Boekhouding 2023'!G157</f>
        <v>3500</v>
      </c>
      <c r="N17" s="32">
        <v>0</v>
      </c>
      <c r="O17" s="32">
        <v>0</v>
      </c>
      <c r="P17" s="50">
        <f>'Boekhouding 2023'!C157</f>
        <v>0</v>
      </c>
      <c r="Q17" s="50">
        <f>'Boekhouding 2023'!D157</f>
        <v>2400</v>
      </c>
      <c r="R17" s="50">
        <f>'Boekhouding 2024'!C169</f>
        <v>0</v>
      </c>
      <c r="S17" s="50">
        <f>'Boekhouding 2024'!D169</f>
        <v>0</v>
      </c>
    </row>
    <row r="18" spans="1:19" s="19" customFormat="1" x14ac:dyDescent="0.3">
      <c r="A18" s="15"/>
      <c r="B18" s="15" t="s">
        <v>1439</v>
      </c>
      <c r="C18" s="15"/>
      <c r="D18" s="15" t="s">
        <v>1519</v>
      </c>
      <c r="E18" s="30"/>
      <c r="F18" s="30"/>
      <c r="G18" s="82"/>
      <c r="H18" s="82"/>
      <c r="I18" s="36"/>
      <c r="J18" s="15" t="s">
        <v>489</v>
      </c>
      <c r="K18" s="15" t="s">
        <v>1440</v>
      </c>
      <c r="L18" s="34">
        <f>SUM(L19:L21)</f>
        <v>1000</v>
      </c>
      <c r="M18" s="34">
        <f t="shared" ref="M18:S18" si="3">SUM(M19:M21)</f>
        <v>1000</v>
      </c>
      <c r="N18" s="34">
        <f t="shared" si="3"/>
        <v>2075</v>
      </c>
      <c r="O18" s="34">
        <f t="shared" si="3"/>
        <v>2075</v>
      </c>
      <c r="P18" s="34">
        <f t="shared" si="3"/>
        <v>9762.4599999999991</v>
      </c>
      <c r="Q18" s="34">
        <f t="shared" si="3"/>
        <v>9474.4500000000007</v>
      </c>
      <c r="R18" s="34">
        <f t="shared" si="3"/>
        <v>2197.42</v>
      </c>
      <c r="S18" s="34">
        <f t="shared" si="3"/>
        <v>2075</v>
      </c>
    </row>
    <row r="19" spans="1:19" s="19" customFormat="1" x14ac:dyDescent="0.3">
      <c r="A19" s="15"/>
      <c r="B19" s="15"/>
      <c r="C19" s="1" t="s">
        <v>1441</v>
      </c>
      <c r="D19" s="1" t="s">
        <v>1528</v>
      </c>
      <c r="E19" s="14" t="s">
        <v>79</v>
      </c>
      <c r="F19" s="14" t="s">
        <v>79</v>
      </c>
      <c r="G19" s="106"/>
      <c r="H19" s="106"/>
      <c r="I19" s="36"/>
      <c r="J19" s="15" t="s">
        <v>489</v>
      </c>
      <c r="K19" s="1">
        <v>206031</v>
      </c>
      <c r="L19" s="151">
        <f>'Boekhouding 2023'!F158</f>
        <v>850</v>
      </c>
      <c r="M19" s="151">
        <f>'Boekhouding 2023'!G158</f>
        <v>0</v>
      </c>
      <c r="N19" s="34">
        <v>175</v>
      </c>
      <c r="O19" s="34">
        <v>0</v>
      </c>
      <c r="P19" s="50">
        <f>'Boekhouding 2023'!C158</f>
        <v>9374.4500000000007</v>
      </c>
      <c r="Q19" s="50">
        <f>'Boekhouding 2023'!D158</f>
        <v>9374.4500000000007</v>
      </c>
      <c r="R19" s="50">
        <f>'Boekhouding 2024'!C170</f>
        <v>0</v>
      </c>
      <c r="S19" s="50">
        <f>'Boekhouding 2024'!D170</f>
        <v>0</v>
      </c>
    </row>
    <row r="20" spans="1:19" x14ac:dyDescent="0.3">
      <c r="A20" s="1"/>
      <c r="B20" s="1"/>
      <c r="C20" s="1" t="s">
        <v>1442</v>
      </c>
      <c r="D20" s="1" t="s">
        <v>1524</v>
      </c>
      <c r="E20" s="14"/>
      <c r="F20" s="14"/>
      <c r="G20" s="81"/>
      <c r="H20" s="81"/>
      <c r="I20" s="57"/>
      <c r="J20" s="1" t="s">
        <v>489</v>
      </c>
      <c r="K20" s="1">
        <v>206032</v>
      </c>
      <c r="L20" s="151">
        <f>'Boekhouding 2023'!F159</f>
        <v>150</v>
      </c>
      <c r="M20" s="151">
        <f>'Boekhouding 2023'!G159</f>
        <v>0</v>
      </c>
      <c r="N20" s="32">
        <v>1900</v>
      </c>
      <c r="O20" s="32">
        <v>0</v>
      </c>
      <c r="P20" s="50">
        <f>'Boekhouding 2023'!C159</f>
        <v>388.0099999999984</v>
      </c>
      <c r="Q20" s="50">
        <f>'Boekhouding 2023'!D159</f>
        <v>0</v>
      </c>
      <c r="R20" s="50">
        <f>'Boekhouding 2024'!C171</f>
        <v>2022.42</v>
      </c>
      <c r="S20" s="50">
        <f>'Boekhouding 2024'!D171</f>
        <v>0</v>
      </c>
    </row>
    <row r="21" spans="1:19" x14ac:dyDescent="0.3">
      <c r="A21" s="1"/>
      <c r="B21" s="1"/>
      <c r="C21" s="1" t="s">
        <v>1529</v>
      </c>
      <c r="D21" s="1" t="s">
        <v>1083</v>
      </c>
      <c r="E21" s="14"/>
      <c r="F21" s="14"/>
      <c r="G21" s="81"/>
      <c r="H21" s="81"/>
      <c r="I21" s="57"/>
      <c r="J21" s="1" t="s">
        <v>489</v>
      </c>
      <c r="K21" s="1">
        <v>206033</v>
      </c>
      <c r="L21" s="151">
        <f>'Boekhouding 2023'!F160</f>
        <v>0</v>
      </c>
      <c r="M21" s="151">
        <f>'Boekhouding 2023'!G160</f>
        <v>1000</v>
      </c>
      <c r="N21" s="32">
        <v>0</v>
      </c>
      <c r="O21" s="32">
        <v>2075</v>
      </c>
      <c r="P21" s="50">
        <f>'Boekhouding 2023'!C160</f>
        <v>0</v>
      </c>
      <c r="Q21" s="50">
        <f>'Boekhouding 2023'!D160</f>
        <v>100</v>
      </c>
      <c r="R21" s="50">
        <f>'Boekhouding 2024'!C172</f>
        <v>175</v>
      </c>
      <c r="S21" s="50">
        <f>'Boekhouding 2024'!D172</f>
        <v>2075</v>
      </c>
    </row>
    <row r="22" spans="1:19" s="19" customFormat="1" x14ac:dyDescent="0.3">
      <c r="A22" s="15"/>
      <c r="B22" s="15" t="s">
        <v>1520</v>
      </c>
      <c r="C22" s="15"/>
      <c r="D22" s="15" t="s">
        <v>1427</v>
      </c>
      <c r="E22" s="30"/>
      <c r="F22" s="30"/>
      <c r="G22" s="82"/>
      <c r="H22" s="82"/>
      <c r="I22" s="36"/>
      <c r="J22" s="15" t="s">
        <v>489</v>
      </c>
      <c r="K22" s="15" t="s">
        <v>1537</v>
      </c>
      <c r="L22" s="34">
        <f>SUM(L23:L28)</f>
        <v>3350</v>
      </c>
      <c r="M22" s="34">
        <f t="shared" ref="M22:S22" si="4">SUM(M23:M28)</f>
        <v>3350</v>
      </c>
      <c r="N22" s="34">
        <f t="shared" si="4"/>
        <v>2850</v>
      </c>
      <c r="O22" s="34">
        <f t="shared" si="4"/>
        <v>2850</v>
      </c>
      <c r="P22" s="34">
        <f t="shared" si="4"/>
        <v>4605.1000000000004</v>
      </c>
      <c r="Q22" s="34">
        <f t="shared" si="4"/>
        <v>3716.33</v>
      </c>
      <c r="R22" s="34">
        <f t="shared" si="4"/>
        <v>3033.71</v>
      </c>
      <c r="S22" s="34">
        <f t="shared" si="4"/>
        <v>2850</v>
      </c>
    </row>
    <row r="23" spans="1:19" s="19" customFormat="1" x14ac:dyDescent="0.3">
      <c r="A23" s="15"/>
      <c r="B23" s="15"/>
      <c r="C23" s="1" t="s">
        <v>1441</v>
      </c>
      <c r="D23" s="1" t="s">
        <v>1530</v>
      </c>
      <c r="E23" s="14" t="s">
        <v>70</v>
      </c>
      <c r="F23" s="30"/>
      <c r="G23" s="82"/>
      <c r="H23" s="95"/>
      <c r="I23" s="36"/>
      <c r="J23" s="1" t="s">
        <v>80</v>
      </c>
      <c r="K23" s="1"/>
      <c r="L23" s="151">
        <v>0</v>
      </c>
      <c r="M23" s="151">
        <v>0</v>
      </c>
      <c r="N23" s="34">
        <v>0</v>
      </c>
      <c r="O23" s="34">
        <v>0</v>
      </c>
      <c r="P23" s="50">
        <v>0</v>
      </c>
      <c r="Q23" s="50">
        <v>0</v>
      </c>
      <c r="R23" s="50">
        <v>0</v>
      </c>
      <c r="S23" s="50">
        <v>0</v>
      </c>
    </row>
    <row r="24" spans="1:19" x14ac:dyDescent="0.3">
      <c r="A24" s="1"/>
      <c r="B24" s="1"/>
      <c r="C24" s="1" t="s">
        <v>1442</v>
      </c>
      <c r="D24" s="1" t="s">
        <v>1531</v>
      </c>
      <c r="E24" s="14" t="s">
        <v>349</v>
      </c>
      <c r="F24" s="14"/>
      <c r="G24" s="81"/>
      <c r="H24" s="96"/>
      <c r="I24" s="57"/>
      <c r="J24" s="1" t="s">
        <v>80</v>
      </c>
      <c r="K24" s="1"/>
      <c r="L24" s="151">
        <v>0</v>
      </c>
      <c r="M24" s="151">
        <v>0</v>
      </c>
      <c r="N24" s="32">
        <v>0</v>
      </c>
      <c r="O24" s="32">
        <v>0</v>
      </c>
      <c r="P24" s="50">
        <v>0</v>
      </c>
      <c r="Q24" s="50">
        <v>0</v>
      </c>
      <c r="R24" s="50">
        <v>0</v>
      </c>
      <c r="S24" s="50">
        <v>0</v>
      </c>
    </row>
    <row r="25" spans="1:19" s="19" customFormat="1" x14ac:dyDescent="0.3">
      <c r="A25" s="15"/>
      <c r="B25" s="15"/>
      <c r="C25" s="1" t="s">
        <v>1529</v>
      </c>
      <c r="D25" s="1" t="s">
        <v>1533</v>
      </c>
      <c r="E25" s="14" t="s">
        <v>79</v>
      </c>
      <c r="F25" s="30"/>
      <c r="G25" s="82"/>
      <c r="H25" s="82"/>
      <c r="I25" s="36"/>
      <c r="J25" s="1" t="s">
        <v>80</v>
      </c>
      <c r="K25" s="1"/>
      <c r="L25" s="151">
        <v>0</v>
      </c>
      <c r="M25" s="151">
        <v>0</v>
      </c>
      <c r="N25" s="34">
        <v>0</v>
      </c>
      <c r="O25" s="34">
        <v>0</v>
      </c>
      <c r="P25" s="50">
        <v>0</v>
      </c>
      <c r="Q25" s="50">
        <v>0</v>
      </c>
      <c r="R25" s="50">
        <v>0</v>
      </c>
      <c r="S25" s="50">
        <v>0</v>
      </c>
    </row>
    <row r="26" spans="1:19" s="19" customFormat="1" ht="27.6" x14ac:dyDescent="0.3">
      <c r="A26" s="15"/>
      <c r="B26" s="15"/>
      <c r="C26" s="1" t="s">
        <v>1532</v>
      </c>
      <c r="D26" s="1" t="s">
        <v>1535</v>
      </c>
      <c r="E26" s="14" t="s">
        <v>79</v>
      </c>
      <c r="F26" s="162" t="s">
        <v>1555</v>
      </c>
      <c r="G26" s="82"/>
      <c r="H26" s="82"/>
      <c r="I26" s="36"/>
      <c r="J26" s="1" t="s">
        <v>80</v>
      </c>
      <c r="K26" s="1"/>
      <c r="L26" s="151">
        <v>0</v>
      </c>
      <c r="M26" s="151">
        <v>0</v>
      </c>
      <c r="N26" s="34">
        <v>0</v>
      </c>
      <c r="O26" s="34">
        <v>0</v>
      </c>
      <c r="P26" s="50">
        <v>0</v>
      </c>
      <c r="Q26" s="50">
        <v>0</v>
      </c>
      <c r="R26" s="50">
        <v>0</v>
      </c>
      <c r="S26" s="50">
        <v>0</v>
      </c>
    </row>
    <row r="27" spans="1:19" s="19" customFormat="1" x14ac:dyDescent="0.3">
      <c r="A27" s="15"/>
      <c r="B27" s="15"/>
      <c r="C27" s="1" t="s">
        <v>1534</v>
      </c>
      <c r="D27" s="1" t="s">
        <v>1524</v>
      </c>
      <c r="E27" s="30"/>
      <c r="F27" s="30"/>
      <c r="G27" s="82"/>
      <c r="H27" s="82"/>
      <c r="I27" s="36"/>
      <c r="J27" s="15" t="s">
        <v>489</v>
      </c>
      <c r="K27" s="1">
        <v>206041</v>
      </c>
      <c r="L27" s="151">
        <f>'Boekhouding 2023'!F161</f>
        <v>3350</v>
      </c>
      <c r="M27" s="151">
        <f>'Boekhouding 2023'!G161</f>
        <v>0</v>
      </c>
      <c r="N27" s="34">
        <v>2850</v>
      </c>
      <c r="O27" s="34">
        <v>0</v>
      </c>
      <c r="P27" s="50">
        <f>'Boekhouding 2023'!C161</f>
        <v>4605.1000000000004</v>
      </c>
      <c r="Q27" s="50">
        <f>'Boekhouding 2023'!D161</f>
        <v>0</v>
      </c>
      <c r="R27" s="50">
        <f>'Boekhouding 2024'!C173</f>
        <v>3033.71</v>
      </c>
      <c r="S27" s="50">
        <f>'Boekhouding 2024'!D173</f>
        <v>0</v>
      </c>
    </row>
    <row r="28" spans="1:19" x14ac:dyDescent="0.3">
      <c r="A28" s="1"/>
      <c r="B28" s="1"/>
      <c r="C28" s="1" t="s">
        <v>1536</v>
      </c>
      <c r="D28" s="1" t="s">
        <v>1083</v>
      </c>
      <c r="E28" s="14"/>
      <c r="F28" s="14"/>
      <c r="G28" s="81"/>
      <c r="H28" s="81"/>
      <c r="I28" s="57"/>
      <c r="J28" s="1" t="s">
        <v>489</v>
      </c>
      <c r="K28" s="1">
        <v>206042</v>
      </c>
      <c r="L28" s="151">
        <f>'Boekhouding 2023'!F162</f>
        <v>0</v>
      </c>
      <c r="M28" s="151">
        <f>'Boekhouding 2023'!G162</f>
        <v>3350</v>
      </c>
      <c r="N28" s="32">
        <v>0</v>
      </c>
      <c r="O28" s="32">
        <v>2850</v>
      </c>
      <c r="P28" s="50">
        <f>'Boekhouding 2023'!C162</f>
        <v>0</v>
      </c>
      <c r="Q28" s="50">
        <f>'Boekhouding 2023'!D162</f>
        <v>3716.33</v>
      </c>
      <c r="R28" s="50">
        <f>'Boekhouding 2024'!C174</f>
        <v>0</v>
      </c>
      <c r="S28" s="50">
        <f>'Boekhouding 2024'!D174</f>
        <v>2850</v>
      </c>
    </row>
  </sheetData>
  <mergeCells count="7">
    <mergeCell ref="P3:S3"/>
    <mergeCell ref="A1:J1"/>
    <mergeCell ref="A2:D2"/>
    <mergeCell ref="E2:J2"/>
    <mergeCell ref="E3:F3"/>
    <mergeCell ref="G3:H3"/>
    <mergeCell ref="L3:O3"/>
  </mergeCells>
  <phoneticPr fontId="5" type="noConversion"/>
  <pageMargins left="0.7" right="0.7" top="0.75" bottom="0.75" header="0.3" footer="0.3"/>
  <pageSetup paperSize="9"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93C2E-14C1-4781-8515-862930E43E91}">
  <sheetPr>
    <tabColor rgb="FF00B050"/>
  </sheetPr>
  <dimension ref="A1:AG59"/>
  <sheetViews>
    <sheetView zoomScaleNormal="100" workbookViewId="0">
      <selection activeCell="O18" sqref="O18"/>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12" width="5.5546875" style="11" hidden="1" customWidth="1"/>
    <col min="13" max="13" width="26.88671875" hidden="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 min="33" max="33" width="11.44140625" bestFit="1" customWidth="1"/>
  </cols>
  <sheetData>
    <row r="1" spans="1:33" ht="26.4" thickBot="1" x14ac:dyDescent="0.55000000000000004">
      <c r="A1" s="198" t="s">
        <v>50</v>
      </c>
      <c r="B1" s="199"/>
      <c r="C1" s="199"/>
      <c r="D1" s="199"/>
      <c r="E1" s="199"/>
      <c r="F1" s="199"/>
      <c r="G1" s="199"/>
      <c r="H1" s="199"/>
      <c r="I1" s="199"/>
      <c r="J1" s="199"/>
      <c r="K1" s="199"/>
      <c r="L1" s="199"/>
      <c r="M1" s="199"/>
      <c r="N1" s="200"/>
    </row>
    <row r="2" spans="1:33" ht="26.4" thickBot="1" x14ac:dyDescent="0.55000000000000004">
      <c r="A2" s="198" t="s">
        <v>51</v>
      </c>
      <c r="B2" s="199"/>
      <c r="C2" s="199"/>
      <c r="D2" s="199"/>
      <c r="E2" s="199"/>
      <c r="F2" s="200"/>
      <c r="G2" s="199" t="s">
        <v>93</v>
      </c>
      <c r="H2" s="199"/>
      <c r="I2" s="199"/>
      <c r="J2" s="199"/>
      <c r="K2" s="199"/>
      <c r="L2" s="199"/>
      <c r="M2" s="199"/>
      <c r="N2" s="200"/>
    </row>
    <row r="3" spans="1:33"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3"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3" s="10" customFormat="1" x14ac:dyDescent="0.3">
      <c r="A5" s="9" t="s">
        <v>586</v>
      </c>
      <c r="B5" s="9"/>
      <c r="C5" s="9"/>
      <c r="D5" s="9" t="s">
        <v>1071</v>
      </c>
      <c r="E5" s="31"/>
      <c r="F5" s="31"/>
      <c r="G5" s="31"/>
      <c r="H5" s="31"/>
      <c r="I5" s="20"/>
      <c r="J5" s="20"/>
      <c r="K5" s="20"/>
      <c r="L5" s="20"/>
      <c r="M5" s="9"/>
      <c r="N5" s="9"/>
      <c r="O5" s="9" t="s">
        <v>810</v>
      </c>
      <c r="P5" s="28">
        <f>'Boekhouding 2021'!F142</f>
        <v>487686.27999999997</v>
      </c>
      <c r="Q5" s="28">
        <f>'Boekhouding 2021'!G142</f>
        <v>412597.29000000004</v>
      </c>
      <c r="R5" s="28">
        <f>R6+R19+R28+R40+R50</f>
        <v>507955</v>
      </c>
      <c r="S5" s="28">
        <f>S6+S19+S28+S40+S50</f>
        <v>442282</v>
      </c>
      <c r="T5" s="28">
        <f>T6+T19+T28+T40+T50+T53</f>
        <v>500173</v>
      </c>
      <c r="U5" s="28">
        <f>U6+U19+U28+U40+U50+U53</f>
        <v>425173</v>
      </c>
      <c r="V5" s="28">
        <f t="shared" ref="V5:AE5" si="0">V6+V19+V28+V40+V50+V53</f>
        <v>473987</v>
      </c>
      <c r="W5" s="28">
        <f t="shared" si="0"/>
        <v>409867</v>
      </c>
      <c r="X5" s="28">
        <f t="shared" si="0"/>
        <v>565274.15999999992</v>
      </c>
      <c r="Y5" s="28">
        <f t="shared" si="0"/>
        <v>466426.73</v>
      </c>
      <c r="Z5" s="28">
        <f t="shared" si="0"/>
        <v>550719.44999999995</v>
      </c>
      <c r="AA5" s="28">
        <f t="shared" si="0"/>
        <v>487761.89</v>
      </c>
      <c r="AB5" s="28">
        <f t="shared" si="0"/>
        <v>570262.34</v>
      </c>
      <c r="AC5" s="28">
        <f t="shared" si="0"/>
        <v>482386.66000000003</v>
      </c>
      <c r="AD5" s="28">
        <f t="shared" si="0"/>
        <v>548186.94999999995</v>
      </c>
      <c r="AE5" s="28">
        <f t="shared" si="0"/>
        <v>491883.28</v>
      </c>
      <c r="AG5" s="99"/>
    </row>
    <row r="6" spans="1:33" s="19" customFormat="1" x14ac:dyDescent="0.3">
      <c r="A6" s="15"/>
      <c r="B6" s="15" t="s">
        <v>319</v>
      </c>
      <c r="C6" s="15"/>
      <c r="D6" s="15" t="s">
        <v>1066</v>
      </c>
      <c r="E6" s="17"/>
      <c r="F6" s="17"/>
      <c r="G6" s="17"/>
      <c r="H6" s="17"/>
      <c r="I6" s="18"/>
      <c r="J6" s="18"/>
      <c r="K6" s="18"/>
      <c r="L6" s="18"/>
      <c r="M6" s="15"/>
      <c r="N6" s="15" t="s">
        <v>1085</v>
      </c>
      <c r="O6" s="15" t="s">
        <v>811</v>
      </c>
      <c r="P6" s="29">
        <f>'Boekhouding 2021'!F143</f>
        <v>198175.28999999998</v>
      </c>
      <c r="Q6" s="29">
        <f>'Boekhouding 2021'!G143</f>
        <v>172675.29</v>
      </c>
      <c r="R6" s="29">
        <f>SUM(R7:R16)</f>
        <v>215400</v>
      </c>
      <c r="S6" s="29">
        <f>SUM(S7:S16)</f>
        <v>197400</v>
      </c>
      <c r="T6" s="29">
        <f>SUM(T7:T18)</f>
        <v>138750</v>
      </c>
      <c r="U6" s="29">
        <f t="shared" ref="U6:AE6" si="1">SUM(U7:U18)</f>
        <v>103750</v>
      </c>
      <c r="V6" s="29">
        <f t="shared" si="1"/>
        <v>120000</v>
      </c>
      <c r="W6" s="29">
        <f t="shared" si="1"/>
        <v>98000</v>
      </c>
      <c r="X6" s="29">
        <f t="shared" si="1"/>
        <v>215014.62</v>
      </c>
      <c r="Y6" s="29">
        <f t="shared" si="1"/>
        <v>192921.31</v>
      </c>
      <c r="Z6" s="29">
        <f t="shared" si="1"/>
        <v>214719.71</v>
      </c>
      <c r="AA6" s="29">
        <f t="shared" si="1"/>
        <v>199107.76</v>
      </c>
      <c r="AB6" s="29">
        <f t="shared" si="1"/>
        <v>150071.03</v>
      </c>
      <c r="AC6" s="29">
        <f t="shared" si="1"/>
        <v>112150.87</v>
      </c>
      <c r="AD6" s="29">
        <f t="shared" si="1"/>
        <v>136927.97</v>
      </c>
      <c r="AE6" s="29">
        <f t="shared" si="1"/>
        <v>109390.09999999999</v>
      </c>
    </row>
    <row r="7" spans="1:33" x14ac:dyDescent="0.3">
      <c r="A7" s="1"/>
      <c r="B7" s="1"/>
      <c r="C7" s="1" t="s">
        <v>1221</v>
      </c>
      <c r="D7" s="1" t="s">
        <v>1198</v>
      </c>
      <c r="E7" s="12"/>
      <c r="F7" s="12"/>
      <c r="G7" s="12"/>
      <c r="H7" s="12"/>
      <c r="I7" s="13"/>
      <c r="J7" s="13"/>
      <c r="K7" s="13"/>
      <c r="L7" s="13"/>
      <c r="M7" s="1"/>
      <c r="N7" s="74"/>
      <c r="O7" s="1">
        <v>301011</v>
      </c>
      <c r="P7" s="50">
        <f>'Boekhouding 2021'!F144</f>
        <v>55700</v>
      </c>
      <c r="Q7" s="50">
        <f>'Boekhouding 2021'!G144</f>
        <v>44500</v>
      </c>
      <c r="R7" s="50">
        <f>'Boekhouding 2022'!F154</f>
        <v>55400</v>
      </c>
      <c r="S7" s="50">
        <f>'Boekhouding 2022'!G154</f>
        <v>46400</v>
      </c>
      <c r="T7" s="50">
        <f>'Boekhouding 2023'!F165</f>
        <v>30000</v>
      </c>
      <c r="U7" s="50">
        <f>'Boekhouding 2023'!G165</f>
        <v>10000</v>
      </c>
      <c r="V7" s="50">
        <f>'Boekhouding 2024'!F177</f>
        <v>29000</v>
      </c>
      <c r="W7" s="50">
        <f>'Boekhouding 2024'!G177</f>
        <v>10000</v>
      </c>
      <c r="X7" s="50">
        <f>'Boekhouding 2021'!C144</f>
        <v>51524.02</v>
      </c>
      <c r="Y7" s="50">
        <f>'Boekhouding 2021'!D144</f>
        <v>49567.65</v>
      </c>
      <c r="Z7" s="50">
        <f>'Boekhouding 2022'!C154</f>
        <v>48287.49</v>
      </c>
      <c r="AA7" s="50">
        <f>'Boekhouding 2022'!D154</f>
        <v>47822.44</v>
      </c>
      <c r="AB7" s="50">
        <f>'Boekhouding 2023'!C165</f>
        <v>50570.28</v>
      </c>
      <c r="AC7" s="50">
        <f>'Boekhouding 2023'!D165</f>
        <v>28050.71</v>
      </c>
      <c r="AD7" s="50">
        <f>'Boekhouding 2024'!C177</f>
        <v>46815.73</v>
      </c>
      <c r="AE7" s="50">
        <f>'Boekhouding 2024'!D177</f>
        <v>18420.95</v>
      </c>
    </row>
    <row r="8" spans="1:33" x14ac:dyDescent="0.3">
      <c r="A8" s="1"/>
      <c r="B8" s="1"/>
      <c r="C8" s="1" t="s">
        <v>1222</v>
      </c>
      <c r="D8" s="1" t="s">
        <v>1467</v>
      </c>
      <c r="E8" s="12"/>
      <c r="F8" s="12"/>
      <c r="G8" s="12"/>
      <c r="H8" s="12"/>
      <c r="I8" s="13"/>
      <c r="J8" s="13"/>
      <c r="K8" s="13"/>
      <c r="L8" s="13"/>
      <c r="M8" s="1"/>
      <c r="N8" s="74"/>
      <c r="O8" s="1">
        <v>301012</v>
      </c>
      <c r="P8" s="50">
        <f>'Boekhouding 2021'!F145</f>
        <v>14500</v>
      </c>
      <c r="Q8" s="50">
        <f>'Boekhouding 2021'!G145</f>
        <v>12000</v>
      </c>
      <c r="R8" s="50">
        <f>'Boekhouding 2022'!F155</f>
        <v>8000</v>
      </c>
      <c r="S8" s="50">
        <f>'Boekhouding 2022'!G155</f>
        <v>14000</v>
      </c>
      <c r="T8" s="50">
        <f>'Boekhouding 2023'!F166</f>
        <v>2000</v>
      </c>
      <c r="U8" s="50">
        <f>'Boekhouding 2023'!G166</f>
        <v>2000</v>
      </c>
      <c r="V8" s="50">
        <f>'Boekhouding 2024'!F178</f>
        <v>2000</v>
      </c>
      <c r="W8" s="50">
        <f>'Boekhouding 2024'!G178</f>
        <v>2000</v>
      </c>
      <c r="X8" s="50">
        <f>'Boekhouding 2021'!C145</f>
        <v>16114.44</v>
      </c>
      <c r="Y8" s="50">
        <f>'Boekhouding 2021'!D145</f>
        <v>15220</v>
      </c>
      <c r="Z8" s="50">
        <f>'Boekhouding 2022'!C155</f>
        <v>14007.39</v>
      </c>
      <c r="AA8" s="50">
        <f>'Boekhouding 2022'!D155</f>
        <v>14000</v>
      </c>
      <c r="AB8" s="50">
        <f>'Boekhouding 2023'!C166</f>
        <v>2364.09</v>
      </c>
      <c r="AC8" s="50">
        <f>'Boekhouding 2023'!D166</f>
        <v>2000</v>
      </c>
      <c r="AD8" s="50">
        <f>'Boekhouding 2024'!C178</f>
        <v>2123.2600000000002</v>
      </c>
      <c r="AE8" s="50">
        <f>'Boekhouding 2024'!D178</f>
        <v>2000</v>
      </c>
    </row>
    <row r="9" spans="1:33" x14ac:dyDescent="0.3">
      <c r="A9" s="1"/>
      <c r="B9" s="1"/>
      <c r="C9" s="1" t="s">
        <v>1223</v>
      </c>
      <c r="D9" s="1" t="s">
        <v>23</v>
      </c>
      <c r="E9" s="12"/>
      <c r="F9" s="12"/>
      <c r="G9" s="12"/>
      <c r="H9" s="12"/>
      <c r="I9" s="13"/>
      <c r="J9" s="13"/>
      <c r="K9" s="13"/>
      <c r="L9" s="13"/>
      <c r="M9" s="1"/>
      <c r="N9" s="74"/>
      <c r="O9" s="1">
        <v>301013</v>
      </c>
      <c r="P9" s="50">
        <f>'Boekhouding 2021'!F146</f>
        <v>92275.29</v>
      </c>
      <c r="Q9" s="50">
        <f>'Boekhouding 2021'!G146</f>
        <v>81000</v>
      </c>
      <c r="R9" s="50">
        <f>'Boekhouding 2022'!F156</f>
        <v>81000</v>
      </c>
      <c r="S9" s="50">
        <f>'Boekhouding 2022'!G156</f>
        <v>81000</v>
      </c>
      <c r="T9" s="50">
        <f>'Boekhouding 2023'!F167</f>
        <v>44250</v>
      </c>
      <c r="U9" s="50">
        <f>'Boekhouding 2023'!G167</f>
        <v>44250</v>
      </c>
      <c r="V9" s="50">
        <f>'Boekhouding 2024'!F179</f>
        <v>47500</v>
      </c>
      <c r="W9" s="50">
        <f>'Boekhouding 2024'!G179</f>
        <v>47500</v>
      </c>
      <c r="X9" s="50">
        <f>'Boekhouding 2021'!C146</f>
        <v>90500</v>
      </c>
      <c r="Y9" s="50">
        <f>'Boekhouding 2021'!D146</f>
        <v>86500</v>
      </c>
      <c r="Z9" s="50">
        <f>'Boekhouding 2022'!C156</f>
        <v>81000</v>
      </c>
      <c r="AA9" s="50">
        <f>'Boekhouding 2022'!D156</f>
        <v>81000</v>
      </c>
      <c r="AB9" s="50">
        <f>'Boekhouding 2023'!C167</f>
        <v>44250</v>
      </c>
      <c r="AC9" s="50">
        <f>'Boekhouding 2023'!D167</f>
        <v>44250</v>
      </c>
      <c r="AD9" s="50">
        <f>'Boekhouding 2024'!C179</f>
        <v>47500</v>
      </c>
      <c r="AE9" s="50">
        <f>'Boekhouding 2024'!D179</f>
        <v>47500</v>
      </c>
    </row>
    <row r="10" spans="1:33" x14ac:dyDescent="0.3">
      <c r="A10" s="1"/>
      <c r="B10" s="1"/>
      <c r="C10" s="1" t="s">
        <v>1226</v>
      </c>
      <c r="D10" s="1" t="s">
        <v>1201</v>
      </c>
      <c r="E10" s="12"/>
      <c r="F10" s="12"/>
      <c r="G10" s="12"/>
      <c r="H10" s="12"/>
      <c r="I10" s="13"/>
      <c r="J10" s="13"/>
      <c r="K10" s="13"/>
      <c r="L10" s="13"/>
      <c r="M10" s="1"/>
      <c r="N10" s="74"/>
      <c r="O10" s="1">
        <v>301014</v>
      </c>
      <c r="P10" s="50">
        <f>'Boekhouding 2021'!F147</f>
        <v>500</v>
      </c>
      <c r="Q10" s="50">
        <f>'Boekhouding 2021'!G147</f>
        <v>0</v>
      </c>
      <c r="R10" s="50">
        <f>'Boekhouding 2022'!F157</f>
        <v>0</v>
      </c>
      <c r="S10" s="50">
        <f>'Boekhouding 2022'!G157</f>
        <v>0</v>
      </c>
      <c r="T10" s="50">
        <f>'Boekhouding 2023'!F168</f>
        <v>0</v>
      </c>
      <c r="U10" s="50">
        <f>'Boekhouding 2023'!G168</f>
        <v>0</v>
      </c>
      <c r="V10" s="50">
        <f>'Boekhouding 2024'!F180</f>
        <v>0</v>
      </c>
      <c r="W10" s="50">
        <f>'Boekhouding 2024'!G180</f>
        <v>0</v>
      </c>
      <c r="X10" s="50">
        <f>'Boekhouding 2021'!C147</f>
        <v>585</v>
      </c>
      <c r="Y10" s="50">
        <f>'Boekhouding 2021'!D147</f>
        <v>585</v>
      </c>
      <c r="Z10" s="50">
        <f>'Boekhouding 2022'!C157</f>
        <v>0</v>
      </c>
      <c r="AA10" s="50">
        <f>'Boekhouding 2022'!D157</f>
        <v>0</v>
      </c>
      <c r="AB10" s="50">
        <f>'Boekhouding 2023'!C168</f>
        <v>0</v>
      </c>
      <c r="AC10" s="50">
        <f>'Boekhouding 2023'!D168</f>
        <v>0</v>
      </c>
      <c r="AD10" s="50">
        <f>'Boekhouding 2024'!C180</f>
        <v>0</v>
      </c>
      <c r="AE10" s="50">
        <f>'Boekhouding 2024'!D180</f>
        <v>0</v>
      </c>
    </row>
    <row r="11" spans="1:33" x14ac:dyDescent="0.3">
      <c r="A11" s="1"/>
      <c r="B11" s="1"/>
      <c r="C11" s="1" t="s">
        <v>1227</v>
      </c>
      <c r="D11" s="1" t="s">
        <v>1277</v>
      </c>
      <c r="E11" s="12"/>
      <c r="F11" s="12"/>
      <c r="G11" s="12"/>
      <c r="H11" s="12"/>
      <c r="I11" s="13"/>
      <c r="J11" s="13"/>
      <c r="K11" s="13"/>
      <c r="L11" s="13"/>
      <c r="M11" s="1"/>
      <c r="N11" s="74"/>
      <c r="O11" s="1">
        <v>301015</v>
      </c>
      <c r="P11" s="50">
        <f>'Boekhouding 2021'!F148</f>
        <v>8000</v>
      </c>
      <c r="Q11" s="50">
        <f>'Boekhouding 2021'!G148</f>
        <v>2000</v>
      </c>
      <c r="R11" s="50">
        <f>'Boekhouding 2022'!F158</f>
        <v>7000</v>
      </c>
      <c r="S11" s="50">
        <f>'Boekhouding 2022'!G158</f>
        <v>7000</v>
      </c>
      <c r="T11" s="50">
        <f>'Boekhouding 2023'!F169</f>
        <v>1500</v>
      </c>
      <c r="U11" s="50">
        <f>'Boekhouding 2023'!G169</f>
        <v>1500</v>
      </c>
      <c r="V11" s="50">
        <f>'Boekhouding 2024'!F181</f>
        <v>1500</v>
      </c>
      <c r="W11" s="50">
        <f>'Boekhouding 2024'!G181</f>
        <v>1500</v>
      </c>
      <c r="X11" s="50">
        <f>'Boekhouding 2021'!C148</f>
        <v>2000</v>
      </c>
      <c r="Y11" s="50">
        <f>'Boekhouding 2021'!D148</f>
        <v>2000</v>
      </c>
      <c r="Z11" s="50">
        <f>'Boekhouding 2022'!C158</f>
        <v>7000</v>
      </c>
      <c r="AA11" s="50">
        <f>'Boekhouding 2022'!D158</f>
        <v>7000</v>
      </c>
      <c r="AB11" s="50">
        <f>'Boekhouding 2023'!C169</f>
        <v>1536.5</v>
      </c>
      <c r="AC11" s="50">
        <f>'Boekhouding 2023'!D169</f>
        <v>1500</v>
      </c>
      <c r="AD11" s="50">
        <f>'Boekhouding 2024'!C181</f>
        <v>1735.95</v>
      </c>
      <c r="AE11" s="50">
        <f>'Boekhouding 2024'!D181</f>
        <v>1500</v>
      </c>
    </row>
    <row r="12" spans="1:33" x14ac:dyDescent="0.3">
      <c r="A12" s="1"/>
      <c r="B12" s="1"/>
      <c r="C12" s="1" t="s">
        <v>1228</v>
      </c>
      <c r="D12" s="1" t="s">
        <v>1202</v>
      </c>
      <c r="E12" s="12"/>
      <c r="F12" s="12"/>
      <c r="G12" s="12"/>
      <c r="H12" s="12"/>
      <c r="I12" s="13"/>
      <c r="J12" s="13"/>
      <c r="K12" s="13"/>
      <c r="L12" s="13"/>
      <c r="M12" s="1"/>
      <c r="N12" s="74"/>
      <c r="O12" s="1">
        <v>301016</v>
      </c>
      <c r="P12" s="50">
        <f>'Boekhouding 2021'!F149</f>
        <v>6000</v>
      </c>
      <c r="Q12" s="50">
        <f>'Boekhouding 2021'!G149</f>
        <v>0</v>
      </c>
      <c r="R12" s="50">
        <f>'Boekhouding 2022'!F159</f>
        <v>0</v>
      </c>
      <c r="S12" s="50">
        <f>'Boekhouding 2022'!G159</f>
        <v>0</v>
      </c>
      <c r="T12" s="50">
        <f>'Boekhouding 2023'!F170</f>
        <v>0</v>
      </c>
      <c r="U12" s="50">
        <f>'Boekhouding 2023'!G170</f>
        <v>0</v>
      </c>
      <c r="V12" s="50">
        <f>'Boekhouding 2024'!F182</f>
        <v>0</v>
      </c>
      <c r="W12" s="50">
        <f>'Boekhouding 2024'!G182</f>
        <v>0</v>
      </c>
      <c r="X12" s="50">
        <f>'Boekhouding 2021'!C149</f>
        <v>0</v>
      </c>
      <c r="Y12" s="50">
        <f>'Boekhouding 2021'!D149</f>
        <v>0</v>
      </c>
      <c r="Z12" s="50">
        <f>'Boekhouding 2022'!C159</f>
        <v>0</v>
      </c>
      <c r="AA12" s="50">
        <f>'Boekhouding 2022'!D159</f>
        <v>0</v>
      </c>
      <c r="AB12" s="50">
        <f>'Boekhouding 2023'!C170</f>
        <v>0</v>
      </c>
      <c r="AC12" s="50">
        <f>'Boekhouding 2023'!D170</f>
        <v>0</v>
      </c>
      <c r="AD12" s="50">
        <f>'Boekhouding 2024'!C182</f>
        <v>0</v>
      </c>
      <c r="AE12" s="50">
        <f>'Boekhouding 2024'!D182</f>
        <v>0</v>
      </c>
    </row>
    <row r="13" spans="1:33" x14ac:dyDescent="0.3">
      <c r="A13" s="1"/>
      <c r="B13" s="1"/>
      <c r="C13" s="1" t="s">
        <v>1225</v>
      </c>
      <c r="D13" s="1" t="s">
        <v>1203</v>
      </c>
      <c r="E13" s="12"/>
      <c r="F13" s="12"/>
      <c r="G13" s="12"/>
      <c r="H13" s="12"/>
      <c r="I13" s="13"/>
      <c r="J13" s="13"/>
      <c r="K13" s="13"/>
      <c r="L13" s="13"/>
      <c r="M13" s="1"/>
      <c r="N13" s="74"/>
      <c r="O13" s="1">
        <v>301017</v>
      </c>
      <c r="P13" s="50">
        <f>'Boekhouding 2021'!F150</f>
        <v>2000</v>
      </c>
      <c r="Q13" s="50">
        <f>'Boekhouding 2021'!G150</f>
        <v>1000</v>
      </c>
      <c r="R13" s="50">
        <f>'Boekhouding 2022'!F160</f>
        <v>2000</v>
      </c>
      <c r="S13" s="50">
        <f>'Boekhouding 2022'!G160</f>
        <v>2000</v>
      </c>
      <c r="T13" s="50">
        <f>'Boekhouding 2023'!F171</f>
        <v>0</v>
      </c>
      <c r="U13" s="50">
        <f>'Boekhouding 2023'!G171</f>
        <v>0</v>
      </c>
      <c r="V13" s="50">
        <f>'Boekhouding 2024'!F183</f>
        <v>0</v>
      </c>
      <c r="W13" s="50">
        <f>'Boekhouding 2024'!G183</f>
        <v>0</v>
      </c>
      <c r="X13" s="50">
        <f>'Boekhouding 2021'!C150</f>
        <v>1223.9000000000001</v>
      </c>
      <c r="Y13" s="50">
        <f>'Boekhouding 2021'!D150</f>
        <v>1000</v>
      </c>
      <c r="Z13" s="50">
        <f>'Boekhouding 2022'!C160</f>
        <v>2139.4899999999998</v>
      </c>
      <c r="AA13" s="50">
        <f>'Boekhouding 2022'!D160</f>
        <v>2000</v>
      </c>
      <c r="AB13" s="50">
        <f>'Boekhouding 2023'!C171</f>
        <v>0</v>
      </c>
      <c r="AC13" s="50">
        <f>'Boekhouding 2023'!D171</f>
        <v>0</v>
      </c>
      <c r="AD13" s="50">
        <f>'Boekhouding 2024'!C183</f>
        <v>0</v>
      </c>
      <c r="AE13" s="50">
        <f>'Boekhouding 2024'!D183</f>
        <v>0</v>
      </c>
    </row>
    <row r="14" spans="1:33" x14ac:dyDescent="0.3">
      <c r="A14" s="1"/>
      <c r="B14" s="1"/>
      <c r="C14" s="1" t="s">
        <v>1224</v>
      </c>
      <c r="D14" s="1" t="s">
        <v>1204</v>
      </c>
      <c r="E14" s="12"/>
      <c r="F14" s="12"/>
      <c r="G14" s="12"/>
      <c r="H14" s="12"/>
      <c r="I14" s="13"/>
      <c r="J14" s="13"/>
      <c r="K14" s="13"/>
      <c r="L14" s="13"/>
      <c r="M14" s="1"/>
      <c r="N14" s="74"/>
      <c r="O14" s="1">
        <v>301018</v>
      </c>
      <c r="P14" s="50">
        <f>'Boekhouding 2021'!F151</f>
        <v>4000</v>
      </c>
      <c r="Q14" s="50">
        <f>'Boekhouding 2021'!G151</f>
        <v>0</v>
      </c>
      <c r="R14" s="50">
        <f>'Boekhouding 2022'!F161</f>
        <v>1000</v>
      </c>
      <c r="S14" s="50">
        <f>'Boekhouding 2022'!G161</f>
        <v>1000</v>
      </c>
      <c r="T14" s="50">
        <f>'Boekhouding 2023'!F172</f>
        <v>0</v>
      </c>
      <c r="U14" s="50">
        <f>'Boekhouding 2023'!G172</f>
        <v>0</v>
      </c>
      <c r="V14" s="50">
        <f>'Boekhouding 2024'!F184</f>
        <v>0</v>
      </c>
      <c r="W14" s="50">
        <f>'Boekhouding 2024'!G184</f>
        <v>0</v>
      </c>
      <c r="X14" s="50">
        <f>'Boekhouding 2021'!C151</f>
        <v>2018.6</v>
      </c>
      <c r="Y14" s="50">
        <f>'Boekhouding 2021'!D151</f>
        <v>2000</v>
      </c>
      <c r="Z14" s="50">
        <f>'Boekhouding 2022'!C161</f>
        <v>10000</v>
      </c>
      <c r="AA14" s="50">
        <f>'Boekhouding 2022'!D161</f>
        <v>10000</v>
      </c>
      <c r="AB14" s="50">
        <f>'Boekhouding 2023'!C172</f>
        <v>0</v>
      </c>
      <c r="AC14" s="50">
        <f>'Boekhouding 2023'!D172</f>
        <v>0</v>
      </c>
      <c r="AD14" s="50">
        <f>'Boekhouding 2024'!C184</f>
        <v>0</v>
      </c>
      <c r="AE14" s="50">
        <f>'Boekhouding 2024'!D184</f>
        <v>0</v>
      </c>
    </row>
    <row r="15" spans="1:33" x14ac:dyDescent="0.3">
      <c r="A15" s="1"/>
      <c r="B15" s="1"/>
      <c r="C15" s="1" t="s">
        <v>1229</v>
      </c>
      <c r="D15" s="1" t="s">
        <v>1205</v>
      </c>
      <c r="E15" s="12"/>
      <c r="F15" s="12"/>
      <c r="G15" s="12"/>
      <c r="H15" s="12"/>
      <c r="I15" s="13"/>
      <c r="J15" s="13"/>
      <c r="K15" s="13"/>
      <c r="L15" s="13"/>
      <c r="M15" s="1"/>
      <c r="N15" s="74"/>
      <c r="O15" s="1">
        <v>301019</v>
      </c>
      <c r="P15" s="50">
        <f>'Boekhouding 2021'!F152</f>
        <v>15000</v>
      </c>
      <c r="Q15" s="50">
        <f>'Boekhouding 2021'!G152</f>
        <v>0</v>
      </c>
      <c r="R15" s="50">
        <f>'Boekhouding 2022'!F162</f>
        <v>15000</v>
      </c>
      <c r="S15" s="50">
        <f>'Boekhouding 2022'!G162</f>
        <v>0</v>
      </c>
      <c r="T15" s="50">
        <f>'Boekhouding 2023'!F173</f>
        <v>15000</v>
      </c>
      <c r="U15" s="50">
        <f>'Boekhouding 2023'!G173</f>
        <v>0</v>
      </c>
      <c r="V15" s="50">
        <f>'Boekhouding 2024'!F185</f>
        <v>15000</v>
      </c>
      <c r="W15" s="50">
        <f>'Boekhouding 2024'!G185</f>
        <v>0</v>
      </c>
      <c r="X15" s="50">
        <f>'Boekhouding 2021'!C152</f>
        <v>15000</v>
      </c>
      <c r="Y15" s="50">
        <f>'Boekhouding 2021'!D152</f>
        <v>0</v>
      </c>
      <c r="Z15" s="50">
        <f>'Boekhouding 2022'!C162</f>
        <v>15000</v>
      </c>
      <c r="AA15" s="50">
        <f>'Boekhouding 2022'!D162</f>
        <v>0</v>
      </c>
      <c r="AB15" s="50">
        <f>'Boekhouding 2023'!C173</f>
        <v>15000</v>
      </c>
      <c r="AC15" s="50">
        <f>'Boekhouding 2023'!D173</f>
        <v>0</v>
      </c>
      <c r="AD15" s="50">
        <f>'Boekhouding 2024'!C185</f>
        <v>15000</v>
      </c>
      <c r="AE15" s="50">
        <f>'Boekhouding 2024'!D185</f>
        <v>0</v>
      </c>
    </row>
    <row r="16" spans="1:33" x14ac:dyDescent="0.3">
      <c r="A16" s="1"/>
      <c r="B16" s="1"/>
      <c r="C16" s="1" t="s">
        <v>1230</v>
      </c>
      <c r="D16" s="1" t="s">
        <v>1206</v>
      </c>
      <c r="E16" s="12"/>
      <c r="F16" s="12"/>
      <c r="G16" s="12"/>
      <c r="H16" s="12"/>
      <c r="I16" s="13"/>
      <c r="J16" s="13"/>
      <c r="K16" s="13"/>
      <c r="L16" s="13"/>
      <c r="M16" s="1"/>
      <c r="N16" s="74"/>
      <c r="O16" s="1">
        <v>301020</v>
      </c>
      <c r="P16" s="50">
        <f>'Boekhouding 2021'!F153</f>
        <v>200</v>
      </c>
      <c r="Q16" s="50">
        <f>'Boekhouding 2021'!G153</f>
        <v>32175.29</v>
      </c>
      <c r="R16" s="50">
        <f>'Boekhouding 2022'!F163</f>
        <v>46000</v>
      </c>
      <c r="S16" s="50">
        <f>'Boekhouding 2022'!G163</f>
        <v>46000</v>
      </c>
      <c r="T16" s="50">
        <f>'Boekhouding 2023'!F174</f>
        <v>46000</v>
      </c>
      <c r="U16" s="50">
        <f>'Boekhouding 2023'!G174</f>
        <v>46000</v>
      </c>
      <c r="V16" s="50">
        <f>'Boekhouding 2024'!F186</f>
        <v>25000</v>
      </c>
      <c r="W16" s="50">
        <f>'Boekhouding 2024'!G186</f>
        <v>25000</v>
      </c>
      <c r="X16" s="50">
        <f>'Boekhouding 2021'!C153</f>
        <v>36048.660000000003</v>
      </c>
      <c r="Y16" s="50">
        <f>'Boekhouding 2021'!D153</f>
        <v>36048.660000000003</v>
      </c>
      <c r="Z16" s="50">
        <f>'Boekhouding 2022'!C163</f>
        <v>37285.339999999997</v>
      </c>
      <c r="AA16" s="50">
        <f>'Boekhouding 2022'!D163</f>
        <v>37285.32</v>
      </c>
      <c r="AB16" s="50">
        <f>'Boekhouding 2023'!C174</f>
        <v>36350.160000000003</v>
      </c>
      <c r="AC16" s="50">
        <f>'Boekhouding 2023'!D174</f>
        <v>36350.160000000003</v>
      </c>
      <c r="AD16" s="50">
        <f>'Boekhouding 2024'!C186</f>
        <v>23753.03</v>
      </c>
      <c r="AE16" s="50">
        <f>'Boekhouding 2024'!D186</f>
        <v>23753.03</v>
      </c>
    </row>
    <row r="17" spans="1:31" x14ac:dyDescent="0.3">
      <c r="A17" s="1"/>
      <c r="B17" s="1"/>
      <c r="C17" s="1" t="s">
        <v>1501</v>
      </c>
      <c r="D17" s="1" t="s">
        <v>1466</v>
      </c>
      <c r="E17" s="12"/>
      <c r="F17" s="12"/>
      <c r="G17" s="12"/>
      <c r="H17" s="12"/>
      <c r="I17" s="13"/>
      <c r="J17" s="13"/>
      <c r="K17" s="13"/>
      <c r="L17" s="13"/>
      <c r="M17" s="1"/>
      <c r="N17" s="74"/>
      <c r="O17" s="1">
        <v>301021</v>
      </c>
      <c r="P17" s="50"/>
      <c r="Q17" s="50"/>
      <c r="R17" s="50"/>
      <c r="S17" s="50"/>
      <c r="T17" s="50">
        <v>0</v>
      </c>
      <c r="U17" s="50">
        <v>0</v>
      </c>
      <c r="V17" s="50">
        <f>'Boekhouding 2024'!F187</f>
        <v>0</v>
      </c>
      <c r="W17" s="50">
        <f>'Boekhouding 2024'!G187</f>
        <v>0</v>
      </c>
      <c r="X17" s="50"/>
      <c r="Y17" s="50"/>
      <c r="Z17" s="50"/>
      <c r="AA17" s="50"/>
      <c r="AB17" s="50">
        <v>0</v>
      </c>
      <c r="AC17" s="50">
        <v>0</v>
      </c>
      <c r="AD17" s="50">
        <f>'Boekhouding 2024'!C187</f>
        <v>0</v>
      </c>
      <c r="AE17" s="50">
        <f>'Boekhouding 2024'!D187</f>
        <v>0</v>
      </c>
    </row>
    <row r="18" spans="1:31" x14ac:dyDescent="0.3">
      <c r="A18" s="1"/>
      <c r="B18" s="1"/>
      <c r="C18" s="1" t="s">
        <v>1502</v>
      </c>
      <c r="D18" s="1" t="s">
        <v>1503</v>
      </c>
      <c r="E18" s="12"/>
      <c r="F18" s="12"/>
      <c r="G18" s="12"/>
      <c r="H18" s="12"/>
      <c r="I18" s="13"/>
      <c r="J18" s="13"/>
      <c r="K18" s="13"/>
      <c r="L18" s="13"/>
      <c r="M18" s="1"/>
      <c r="N18" s="74"/>
      <c r="O18" s="1">
        <v>301022</v>
      </c>
      <c r="P18" s="50"/>
      <c r="Q18" s="50"/>
      <c r="R18" s="50"/>
      <c r="S18" s="50"/>
      <c r="T18" s="50">
        <v>0</v>
      </c>
      <c r="U18" s="50">
        <v>0</v>
      </c>
      <c r="V18" s="50">
        <f>'Boekhouding 2024'!F188</f>
        <v>0</v>
      </c>
      <c r="W18" s="50">
        <f>'Boekhouding 2024'!G188</f>
        <v>12000</v>
      </c>
      <c r="X18" s="50"/>
      <c r="Y18" s="50"/>
      <c r="Z18" s="50"/>
      <c r="AA18" s="50"/>
      <c r="AB18" s="50">
        <v>0</v>
      </c>
      <c r="AC18" s="50">
        <v>0</v>
      </c>
      <c r="AD18" s="50">
        <f>'Boekhouding 2024'!C188</f>
        <v>0</v>
      </c>
      <c r="AE18" s="50">
        <f>'Boekhouding 2024'!D188</f>
        <v>16216.12</v>
      </c>
    </row>
    <row r="19" spans="1:31" s="19" customFormat="1" x14ac:dyDescent="0.3">
      <c r="A19" s="15"/>
      <c r="B19" s="15" t="s">
        <v>320</v>
      </c>
      <c r="C19" s="15"/>
      <c r="D19" s="15" t="s">
        <v>1231</v>
      </c>
      <c r="E19" s="17"/>
      <c r="F19" s="17"/>
      <c r="G19" s="17"/>
      <c r="H19" s="17"/>
      <c r="I19" s="18"/>
      <c r="J19" s="18"/>
      <c r="K19" s="18"/>
      <c r="L19" s="18"/>
      <c r="M19" s="15"/>
      <c r="N19" s="15" t="s">
        <v>1085</v>
      </c>
      <c r="O19" s="15" t="s">
        <v>812</v>
      </c>
      <c r="P19" s="29">
        <f>'Boekhouding 2021'!F154</f>
        <v>16500</v>
      </c>
      <c r="Q19" s="29">
        <f>'Boekhouding 2021'!G154</f>
        <v>0</v>
      </c>
      <c r="R19" s="29">
        <f>SUM(R20:R27)</f>
        <v>2500</v>
      </c>
      <c r="S19" s="29">
        <f>SUM(S20:S27)</f>
        <v>0</v>
      </c>
      <c r="T19" s="29">
        <f t="shared" ref="T19:AE19" si="2">SUM(T20:T27)</f>
        <v>2500</v>
      </c>
      <c r="U19" s="29">
        <f t="shared" si="2"/>
        <v>0</v>
      </c>
      <c r="V19" s="29">
        <f t="shared" si="2"/>
        <v>0</v>
      </c>
      <c r="W19" s="29">
        <f t="shared" si="2"/>
        <v>0</v>
      </c>
      <c r="X19" s="29">
        <f t="shared" si="2"/>
        <v>14308.609999999999</v>
      </c>
      <c r="Y19" s="29">
        <f t="shared" si="2"/>
        <v>0</v>
      </c>
      <c r="Z19" s="29">
        <f t="shared" si="2"/>
        <v>6825.4</v>
      </c>
      <c r="AA19" s="29">
        <f t="shared" si="2"/>
        <v>5309.38</v>
      </c>
      <c r="AB19" s="29">
        <f t="shared" si="2"/>
        <v>14934.69</v>
      </c>
      <c r="AC19" s="29">
        <f t="shared" si="2"/>
        <v>10994.68</v>
      </c>
      <c r="AD19" s="29">
        <f t="shared" si="2"/>
        <v>17265.71</v>
      </c>
      <c r="AE19" s="29">
        <f t="shared" si="2"/>
        <v>14020.550000000001</v>
      </c>
    </row>
    <row r="20" spans="1:31" x14ac:dyDescent="0.3">
      <c r="A20" s="1"/>
      <c r="B20" s="1"/>
      <c r="C20" s="1" t="s">
        <v>1232</v>
      </c>
      <c r="D20" s="1" t="s">
        <v>1198</v>
      </c>
      <c r="E20" s="12"/>
      <c r="F20" s="12"/>
      <c r="G20" s="12"/>
      <c r="H20" s="12"/>
      <c r="I20" s="13"/>
      <c r="J20" s="13"/>
      <c r="K20" s="13"/>
      <c r="L20" s="13"/>
      <c r="M20" s="1"/>
      <c r="N20" s="1"/>
      <c r="O20" s="1">
        <v>302011</v>
      </c>
      <c r="P20" s="50">
        <f>'Boekhouding 2021'!F155</f>
        <v>14500</v>
      </c>
      <c r="Q20" s="50">
        <f>'Boekhouding 2021'!G155</f>
        <v>0</v>
      </c>
      <c r="R20" s="50">
        <f>'Boekhouding 2022'!F166</f>
        <v>2500</v>
      </c>
      <c r="S20" s="50">
        <f>'Boekhouding 2022'!G166</f>
        <v>0</v>
      </c>
      <c r="T20" s="50">
        <f>'Boekhouding 2023'!F176</f>
        <v>0</v>
      </c>
      <c r="U20" s="50">
        <f>'Boekhouding 2023'!G176</f>
        <v>0</v>
      </c>
      <c r="V20" s="50">
        <f>'Boekhouding 2024'!F190</f>
        <v>0</v>
      </c>
      <c r="W20" s="50">
        <f>'Boekhouding 2024'!G190</f>
        <v>0</v>
      </c>
      <c r="X20" s="50">
        <f>'Boekhouding 2021'!C155</f>
        <v>13495.8</v>
      </c>
      <c r="Y20" s="50">
        <f>'Boekhouding 2021'!D155</f>
        <v>0</v>
      </c>
      <c r="Z20" s="50">
        <f>'Boekhouding 2022'!C166</f>
        <v>6825.4</v>
      </c>
      <c r="AA20" s="50">
        <f>'Boekhouding 2022'!D166</f>
        <v>5309.38</v>
      </c>
      <c r="AB20" s="50">
        <f>'Boekhouding 2023'!C176</f>
        <v>13464.45</v>
      </c>
      <c r="AC20" s="50">
        <f>'Boekhouding 2023'!D176</f>
        <v>10994.68</v>
      </c>
      <c r="AD20" s="50">
        <f>'Boekhouding 2024'!C190</f>
        <v>16898.669999999998</v>
      </c>
      <c r="AE20" s="50">
        <f>'Boekhouding 2024'!D190</f>
        <v>13653.51</v>
      </c>
    </row>
    <row r="21" spans="1:31" x14ac:dyDescent="0.3">
      <c r="A21" s="1"/>
      <c r="B21" s="1"/>
      <c r="C21" s="1" t="s">
        <v>1233</v>
      </c>
      <c r="D21" s="1" t="s">
        <v>1199</v>
      </c>
      <c r="E21" s="12"/>
      <c r="F21" s="12"/>
      <c r="G21" s="12"/>
      <c r="H21" s="12"/>
      <c r="I21" s="13"/>
      <c r="J21" s="13"/>
      <c r="K21" s="13"/>
      <c r="L21" s="13"/>
      <c r="M21" s="1"/>
      <c r="N21" s="1"/>
      <c r="O21" s="1">
        <v>302012</v>
      </c>
      <c r="P21" s="50">
        <f>'Boekhouding 2021'!F156</f>
        <v>0</v>
      </c>
      <c r="Q21" s="50">
        <f>'Boekhouding 2021'!G156</f>
        <v>0</v>
      </c>
      <c r="R21" s="50">
        <f>'Boekhouding 2022'!F167</f>
        <v>0</v>
      </c>
      <c r="S21" s="50">
        <f>'Boekhouding 2022'!G167</f>
        <v>0</v>
      </c>
      <c r="T21" s="50">
        <f>'Boekhouding 2023'!F177</f>
        <v>2500</v>
      </c>
      <c r="U21" s="50">
        <f>'Boekhouding 2023'!G177</f>
        <v>0</v>
      </c>
      <c r="V21" s="50">
        <f>'Boekhouding 2024'!F191</f>
        <v>0</v>
      </c>
      <c r="W21" s="50">
        <f>'Boekhouding 2024'!G191</f>
        <v>0</v>
      </c>
      <c r="X21" s="50">
        <f>'Boekhouding 2021'!C156</f>
        <v>812.81</v>
      </c>
      <c r="Y21" s="50">
        <f>'Boekhouding 2021'!D156</f>
        <v>0</v>
      </c>
      <c r="Z21" s="50">
        <f>'Boekhouding 2022'!C167</f>
        <v>0</v>
      </c>
      <c r="AA21" s="50">
        <f>'Boekhouding 2022'!D167</f>
        <v>0</v>
      </c>
      <c r="AB21" s="50">
        <f>'Boekhouding 2023'!C177</f>
        <v>1470.24</v>
      </c>
      <c r="AC21" s="50">
        <f>'Boekhouding 2023'!D177</f>
        <v>0</v>
      </c>
      <c r="AD21" s="50">
        <f>'Boekhouding 2024'!C191</f>
        <v>367.04</v>
      </c>
      <c r="AE21" s="50">
        <f>'Boekhouding 2024'!D191</f>
        <v>367.04</v>
      </c>
    </row>
    <row r="22" spans="1:31" x14ac:dyDescent="0.3">
      <c r="A22" s="1"/>
      <c r="B22" s="1"/>
      <c r="C22" s="1" t="s">
        <v>1234</v>
      </c>
      <c r="D22" s="1" t="s">
        <v>23</v>
      </c>
      <c r="E22" s="12"/>
      <c r="F22" s="12"/>
      <c r="G22" s="12"/>
      <c r="H22" s="12"/>
      <c r="I22" s="13"/>
      <c r="J22" s="13"/>
      <c r="K22" s="13"/>
      <c r="L22" s="13"/>
      <c r="M22" s="1"/>
      <c r="N22" s="1"/>
      <c r="O22" s="1">
        <v>302013</v>
      </c>
      <c r="P22" s="50">
        <f>'Boekhouding 2021'!F157</f>
        <v>0</v>
      </c>
      <c r="Q22" s="50">
        <f>'Boekhouding 2021'!G157</f>
        <v>0</v>
      </c>
      <c r="R22" s="50">
        <f>'Boekhouding 2022'!F168</f>
        <v>0</v>
      </c>
      <c r="S22" s="50">
        <f>'Boekhouding 2022'!G168</f>
        <v>0</v>
      </c>
      <c r="T22" s="50">
        <f>'Boekhouding 2023'!F178</f>
        <v>0</v>
      </c>
      <c r="U22" s="50">
        <f>'Boekhouding 2023'!G178</f>
        <v>0</v>
      </c>
      <c r="V22" s="50">
        <f>'Boekhouding 2024'!F192</f>
        <v>0</v>
      </c>
      <c r="W22" s="50">
        <f>'Boekhouding 2024'!G192</f>
        <v>0</v>
      </c>
      <c r="X22" s="50">
        <f>'Boekhouding 2021'!C157</f>
        <v>0</v>
      </c>
      <c r="Y22" s="50">
        <f>'Boekhouding 2021'!D157</f>
        <v>0</v>
      </c>
      <c r="Z22" s="50">
        <f>'Boekhouding 2022'!C168</f>
        <v>0</v>
      </c>
      <c r="AA22" s="50">
        <f>'Boekhouding 2022'!D168</f>
        <v>0</v>
      </c>
      <c r="AB22" s="50">
        <f>'Boekhouding 2023'!C178</f>
        <v>0</v>
      </c>
      <c r="AC22" s="50">
        <f>'Boekhouding 2023'!D178</f>
        <v>0</v>
      </c>
      <c r="AD22" s="50">
        <f>'Boekhouding 2024'!C192</f>
        <v>0</v>
      </c>
      <c r="AE22" s="50">
        <f>'Boekhouding 2024'!D192</f>
        <v>0</v>
      </c>
    </row>
    <row r="23" spans="1:31" x14ac:dyDescent="0.3">
      <c r="A23" s="1"/>
      <c r="B23" s="1"/>
      <c r="C23" s="1" t="s">
        <v>1235</v>
      </c>
      <c r="D23" s="1" t="s">
        <v>1277</v>
      </c>
      <c r="E23" s="12"/>
      <c r="F23" s="12"/>
      <c r="G23" s="12"/>
      <c r="H23" s="12"/>
      <c r="I23" s="13"/>
      <c r="J23" s="13"/>
      <c r="K23" s="13"/>
      <c r="L23" s="13"/>
      <c r="M23" s="1"/>
      <c r="N23" s="1"/>
      <c r="O23" s="1">
        <v>302014</v>
      </c>
      <c r="P23" s="50">
        <f>'Boekhouding 2021'!F158</f>
        <v>2000</v>
      </c>
      <c r="Q23" s="50">
        <f>'Boekhouding 2021'!G158</f>
        <v>0</v>
      </c>
      <c r="R23" s="50">
        <f>'Boekhouding 2022'!F169</f>
        <v>0</v>
      </c>
      <c r="S23" s="50">
        <f>'Boekhouding 2022'!G169</f>
        <v>0</v>
      </c>
      <c r="T23" s="50">
        <f>'Boekhouding 2023'!F179</f>
        <v>0</v>
      </c>
      <c r="U23" s="50">
        <f>'Boekhouding 2023'!G179</f>
        <v>0</v>
      </c>
      <c r="V23" s="50">
        <f>'Boekhouding 2024'!F193</f>
        <v>0</v>
      </c>
      <c r="W23" s="50">
        <f>'Boekhouding 2024'!G193</f>
        <v>0</v>
      </c>
      <c r="X23" s="50">
        <f>'Boekhouding 2021'!C158</f>
        <v>0</v>
      </c>
      <c r="Y23" s="50">
        <f>'Boekhouding 2021'!D158</f>
        <v>0</v>
      </c>
      <c r="Z23" s="50">
        <f>'Boekhouding 2022'!C169</f>
        <v>0</v>
      </c>
      <c r="AA23" s="50">
        <f>'Boekhouding 2022'!D169</f>
        <v>0</v>
      </c>
      <c r="AB23" s="50">
        <f>'Boekhouding 2023'!C179</f>
        <v>0</v>
      </c>
      <c r="AC23" s="50">
        <f>'Boekhouding 2023'!D179</f>
        <v>0</v>
      </c>
      <c r="AD23" s="50">
        <f>'Boekhouding 2024'!C193</f>
        <v>0</v>
      </c>
      <c r="AE23" s="50">
        <f>'Boekhouding 2024'!D193</f>
        <v>0</v>
      </c>
    </row>
    <row r="24" spans="1:31" x14ac:dyDescent="0.3">
      <c r="A24" s="1"/>
      <c r="B24" s="1"/>
      <c r="C24" s="1" t="s">
        <v>1236</v>
      </c>
      <c r="D24" s="1" t="s">
        <v>1202</v>
      </c>
      <c r="E24" s="12"/>
      <c r="F24" s="12"/>
      <c r="G24" s="12"/>
      <c r="H24" s="12"/>
      <c r="I24" s="13"/>
      <c r="J24" s="13"/>
      <c r="K24" s="13"/>
      <c r="L24" s="13"/>
      <c r="M24" s="1"/>
      <c r="N24" s="1"/>
      <c r="O24" s="1">
        <v>302015</v>
      </c>
      <c r="P24" s="50">
        <f>'Boekhouding 2021'!F159</f>
        <v>0</v>
      </c>
      <c r="Q24" s="50">
        <f>'Boekhouding 2021'!G159</f>
        <v>0</v>
      </c>
      <c r="R24" s="50">
        <f>'Boekhouding 2022'!F170</f>
        <v>0</v>
      </c>
      <c r="S24" s="50">
        <f>'Boekhouding 2022'!G170</f>
        <v>0</v>
      </c>
      <c r="T24" s="50">
        <f>'Boekhouding 2023'!F180</f>
        <v>0</v>
      </c>
      <c r="U24" s="50">
        <f>'Boekhouding 2023'!G180</f>
        <v>0</v>
      </c>
      <c r="V24" s="50">
        <f>'Boekhouding 2024'!F194</f>
        <v>0</v>
      </c>
      <c r="W24" s="50">
        <f>'Boekhouding 2024'!G194</f>
        <v>0</v>
      </c>
      <c r="X24" s="50">
        <f>'Boekhouding 2021'!C159</f>
        <v>0</v>
      </c>
      <c r="Y24" s="50">
        <f>'Boekhouding 2021'!D159</f>
        <v>0</v>
      </c>
      <c r="Z24" s="50">
        <f>'Boekhouding 2022'!C170</f>
        <v>0</v>
      </c>
      <c r="AA24" s="50">
        <f>'Boekhouding 2022'!D170</f>
        <v>0</v>
      </c>
      <c r="AB24" s="50">
        <f>'Boekhouding 2023'!C180</f>
        <v>0</v>
      </c>
      <c r="AC24" s="50">
        <f>'Boekhouding 2023'!D180</f>
        <v>0</v>
      </c>
      <c r="AD24" s="50">
        <f>'Boekhouding 2024'!C194</f>
        <v>0</v>
      </c>
      <c r="AE24" s="50">
        <f>'Boekhouding 2024'!D194</f>
        <v>0</v>
      </c>
    </row>
    <row r="25" spans="1:31" x14ac:dyDescent="0.3">
      <c r="A25" s="1"/>
      <c r="B25" s="1"/>
      <c r="C25" s="1" t="s">
        <v>1237</v>
      </c>
      <c r="D25" s="1" t="s">
        <v>1203</v>
      </c>
      <c r="E25" s="12"/>
      <c r="F25" s="12"/>
      <c r="G25" s="12"/>
      <c r="H25" s="12"/>
      <c r="I25" s="13"/>
      <c r="J25" s="13"/>
      <c r="K25" s="13"/>
      <c r="L25" s="13"/>
      <c r="M25" s="1"/>
      <c r="N25" s="1"/>
      <c r="O25" s="1">
        <v>302016</v>
      </c>
      <c r="P25" s="50">
        <f>'Boekhouding 2021'!F160</f>
        <v>0</v>
      </c>
      <c r="Q25" s="50">
        <f>'Boekhouding 2021'!G160</f>
        <v>0</v>
      </c>
      <c r="R25" s="50">
        <f>'Boekhouding 2022'!F171</f>
        <v>0</v>
      </c>
      <c r="S25" s="50">
        <f>'Boekhouding 2022'!G171</f>
        <v>0</v>
      </c>
      <c r="T25" s="50">
        <f>'Boekhouding 2023'!F181</f>
        <v>0</v>
      </c>
      <c r="U25" s="50">
        <f>'Boekhouding 2023'!G181</f>
        <v>0</v>
      </c>
      <c r="V25" s="50">
        <f>'Boekhouding 2024'!F195</f>
        <v>0</v>
      </c>
      <c r="W25" s="50">
        <f>'Boekhouding 2024'!G195</f>
        <v>0</v>
      </c>
      <c r="X25" s="50">
        <f>'Boekhouding 2021'!C160</f>
        <v>0</v>
      </c>
      <c r="Y25" s="50">
        <f>'Boekhouding 2021'!D160</f>
        <v>0</v>
      </c>
      <c r="Z25" s="50">
        <f>'Boekhouding 2022'!C171</f>
        <v>0</v>
      </c>
      <c r="AA25" s="50">
        <f>'Boekhouding 2022'!D171</f>
        <v>0</v>
      </c>
      <c r="AB25" s="50">
        <f>'Boekhouding 2023'!C181</f>
        <v>0</v>
      </c>
      <c r="AC25" s="50">
        <f>'Boekhouding 2023'!D181</f>
        <v>0</v>
      </c>
      <c r="AD25" s="50">
        <f>'Boekhouding 2024'!C195</f>
        <v>0</v>
      </c>
      <c r="AE25" s="50">
        <f>'Boekhouding 2024'!D195</f>
        <v>0</v>
      </c>
    </row>
    <row r="26" spans="1:31" x14ac:dyDescent="0.3">
      <c r="A26" s="1"/>
      <c r="B26" s="1"/>
      <c r="C26" s="1" t="s">
        <v>1238</v>
      </c>
      <c r="D26" s="1" t="s">
        <v>1204</v>
      </c>
      <c r="E26" s="12"/>
      <c r="F26" s="12"/>
      <c r="G26" s="12"/>
      <c r="H26" s="12"/>
      <c r="I26" s="13"/>
      <c r="J26" s="13"/>
      <c r="K26" s="13"/>
      <c r="L26" s="13"/>
      <c r="M26" s="1"/>
      <c r="N26" s="1"/>
      <c r="O26" s="1">
        <v>302017</v>
      </c>
      <c r="P26" s="50">
        <f>'Boekhouding 2021'!F161</f>
        <v>0</v>
      </c>
      <c r="Q26" s="50">
        <f>'Boekhouding 2021'!G161</f>
        <v>0</v>
      </c>
      <c r="R26" s="50">
        <f>'Boekhouding 2022'!F172</f>
        <v>0</v>
      </c>
      <c r="S26" s="50">
        <f>'Boekhouding 2022'!G172</f>
        <v>0</v>
      </c>
      <c r="T26" s="50">
        <f>'Boekhouding 2023'!F182</f>
        <v>0</v>
      </c>
      <c r="U26" s="50">
        <f>'Boekhouding 2023'!G182</f>
        <v>0</v>
      </c>
      <c r="V26" s="50">
        <f>'Boekhouding 2024'!F196</f>
        <v>0</v>
      </c>
      <c r="W26" s="50">
        <f>'Boekhouding 2024'!G196</f>
        <v>0</v>
      </c>
      <c r="X26" s="50">
        <f>'Boekhouding 2021'!C161</f>
        <v>0</v>
      </c>
      <c r="Y26" s="50">
        <f>'Boekhouding 2021'!D161</f>
        <v>0</v>
      </c>
      <c r="Z26" s="50">
        <f>'Boekhouding 2022'!C172</f>
        <v>0</v>
      </c>
      <c r="AA26" s="50">
        <f>'Boekhouding 2022'!D172</f>
        <v>0</v>
      </c>
      <c r="AB26" s="50">
        <f>'Boekhouding 2023'!C182</f>
        <v>0</v>
      </c>
      <c r="AC26" s="50">
        <f>'Boekhouding 2023'!D182</f>
        <v>0</v>
      </c>
      <c r="AD26" s="50">
        <f>'Boekhouding 2024'!C196</f>
        <v>0</v>
      </c>
      <c r="AE26" s="50">
        <f>'Boekhouding 2024'!D196</f>
        <v>0</v>
      </c>
    </row>
    <row r="27" spans="1:31" x14ac:dyDescent="0.3">
      <c r="A27" s="1"/>
      <c r="B27" s="1"/>
      <c r="C27" s="1" t="s">
        <v>1239</v>
      </c>
      <c r="D27" s="1" t="s">
        <v>1205</v>
      </c>
      <c r="E27" s="12"/>
      <c r="F27" s="12"/>
      <c r="G27" s="12"/>
      <c r="H27" s="12"/>
      <c r="I27" s="13"/>
      <c r="J27" s="13"/>
      <c r="K27" s="13"/>
      <c r="L27" s="13"/>
      <c r="M27" s="1"/>
      <c r="N27" s="1"/>
      <c r="O27" s="1">
        <v>302018</v>
      </c>
      <c r="P27" s="50">
        <f>'Boekhouding 2021'!F162</f>
        <v>0</v>
      </c>
      <c r="Q27" s="50">
        <f>'Boekhouding 2021'!G162</f>
        <v>0</v>
      </c>
      <c r="R27" s="50">
        <f>'Boekhouding 2022'!F173</f>
        <v>0</v>
      </c>
      <c r="S27" s="50">
        <f>'Boekhouding 2022'!G173</f>
        <v>0</v>
      </c>
      <c r="T27" s="50">
        <f>'Boekhouding 2023'!F183</f>
        <v>0</v>
      </c>
      <c r="U27" s="50">
        <f>'Boekhouding 2023'!G183</f>
        <v>0</v>
      </c>
      <c r="V27" s="50">
        <v>0</v>
      </c>
      <c r="W27" s="50">
        <v>0</v>
      </c>
      <c r="X27" s="50">
        <f>'Boekhouding 2021'!C162</f>
        <v>0</v>
      </c>
      <c r="Y27" s="50">
        <f>'Boekhouding 2021'!D162</f>
        <v>0</v>
      </c>
      <c r="Z27" s="50">
        <f>'Boekhouding 2022'!C173</f>
        <v>0</v>
      </c>
      <c r="AA27" s="50">
        <f>'Boekhouding 2022'!D173</f>
        <v>0</v>
      </c>
      <c r="AB27" s="50">
        <f>'Boekhouding 2023'!C183</f>
        <v>0</v>
      </c>
      <c r="AC27" s="50">
        <f>'Boekhouding 2023'!D183</f>
        <v>0</v>
      </c>
      <c r="AD27" s="50">
        <v>0</v>
      </c>
      <c r="AE27" s="50">
        <v>0</v>
      </c>
    </row>
    <row r="28" spans="1:31" s="19" customFormat="1" x14ac:dyDescent="0.3">
      <c r="A28" s="15"/>
      <c r="B28" s="15" t="s">
        <v>321</v>
      </c>
      <c r="C28" s="15"/>
      <c r="D28" s="15" t="s">
        <v>1067</v>
      </c>
      <c r="E28" s="17"/>
      <c r="F28" s="17"/>
      <c r="G28" s="17"/>
      <c r="H28" s="17"/>
      <c r="I28" s="18"/>
      <c r="J28" s="18"/>
      <c r="K28" s="18"/>
      <c r="L28" s="18"/>
      <c r="M28" s="15"/>
      <c r="N28" s="15" t="s">
        <v>1085</v>
      </c>
      <c r="O28" s="15" t="s">
        <v>813</v>
      </c>
      <c r="P28" s="29">
        <f>'Boekhouding 2021'!F163</f>
        <v>153017.39000000001</v>
      </c>
      <c r="Q28" s="29">
        <f>'Boekhouding 2021'!G163</f>
        <v>132446</v>
      </c>
      <c r="R28" s="29">
        <f>SUM(R29:R38)</f>
        <v>163281</v>
      </c>
      <c r="S28" s="29">
        <f>SUM(S29:S38)</f>
        <v>128781</v>
      </c>
      <c r="T28" s="29">
        <f>SUM(T29:T38)</f>
        <v>161714</v>
      </c>
      <c r="U28" s="29">
        <f>SUM(U29:U38)</f>
        <v>130214</v>
      </c>
      <c r="V28" s="29">
        <f>SUM(V29:V39)</f>
        <v>153798</v>
      </c>
      <c r="W28" s="29">
        <f t="shared" ref="W28:AE28" si="3">SUM(W29:W39)</f>
        <v>119978</v>
      </c>
      <c r="X28" s="29">
        <f t="shared" si="3"/>
        <v>189560.93999999997</v>
      </c>
      <c r="Y28" s="29">
        <f t="shared" si="3"/>
        <v>157233.53</v>
      </c>
      <c r="Z28" s="29">
        <f t="shared" si="3"/>
        <v>186802.05</v>
      </c>
      <c r="AA28" s="29">
        <f t="shared" si="3"/>
        <v>150310.56</v>
      </c>
      <c r="AB28" s="29">
        <f t="shared" si="3"/>
        <v>195659.31999999998</v>
      </c>
      <c r="AC28" s="29">
        <f t="shared" si="3"/>
        <v>143839.32</v>
      </c>
      <c r="AD28" s="29">
        <f t="shared" si="3"/>
        <v>182449.77</v>
      </c>
      <c r="AE28" s="29">
        <f t="shared" si="3"/>
        <v>163330.49</v>
      </c>
    </row>
    <row r="29" spans="1:31" x14ac:dyDescent="0.3">
      <c r="A29" s="1"/>
      <c r="B29" s="1"/>
      <c r="C29" s="1" t="s">
        <v>1240</v>
      </c>
      <c r="D29" s="1" t="s">
        <v>1198</v>
      </c>
      <c r="E29" s="12"/>
      <c r="F29" s="12"/>
      <c r="G29" s="12"/>
      <c r="H29" s="12"/>
      <c r="I29" s="13"/>
      <c r="J29" s="13"/>
      <c r="K29" s="13"/>
      <c r="L29" s="13"/>
      <c r="M29" s="1"/>
      <c r="N29" s="1"/>
      <c r="O29" s="1">
        <v>303011</v>
      </c>
      <c r="P29" s="50">
        <f>'Boekhouding 2021'!F164</f>
        <v>32000</v>
      </c>
      <c r="Q29" s="50">
        <f>'Boekhouding 2021'!G164</f>
        <v>32000</v>
      </c>
      <c r="R29" s="50">
        <f>'Boekhouding 2022'!F175</f>
        <v>47000</v>
      </c>
      <c r="S29" s="50">
        <f>'Boekhouding 2022'!G175</f>
        <v>40000</v>
      </c>
      <c r="T29" s="50">
        <f>'Boekhouding 2023'!F185</f>
        <v>34000</v>
      </c>
      <c r="U29" s="50">
        <f>'Boekhouding 2023'!G185</f>
        <v>34000</v>
      </c>
      <c r="V29" s="50">
        <f>'Boekhouding 2024'!F198</f>
        <v>30000</v>
      </c>
      <c r="W29" s="50">
        <f>'Boekhouding 2024'!G198</f>
        <v>30000</v>
      </c>
      <c r="X29" s="50">
        <f>'Boekhouding 2021'!C164</f>
        <v>42038.93</v>
      </c>
      <c r="Y29" s="50">
        <f>'Boekhouding 2021'!D164</f>
        <v>40043.379999999997</v>
      </c>
      <c r="Z29" s="50">
        <f>'Boekhouding 2022'!C175</f>
        <v>56583.6</v>
      </c>
      <c r="AA29" s="50">
        <f>'Boekhouding 2022'!D175</f>
        <v>50188.46</v>
      </c>
      <c r="AB29" s="50">
        <f>'Boekhouding 2023'!C185</f>
        <v>46512.69</v>
      </c>
      <c r="AC29" s="50">
        <f>'Boekhouding 2023'!D185</f>
        <v>45697.32</v>
      </c>
      <c r="AD29" s="50">
        <f>'Boekhouding 2024'!C198</f>
        <v>43489.97</v>
      </c>
      <c r="AE29" s="50">
        <f>'Boekhouding 2024'!D198</f>
        <v>43484.61</v>
      </c>
    </row>
    <row r="30" spans="1:31" x14ac:dyDescent="0.3">
      <c r="A30" s="1"/>
      <c r="B30" s="1"/>
      <c r="C30" s="1" t="s">
        <v>1241</v>
      </c>
      <c r="D30" s="3" t="s">
        <v>1467</v>
      </c>
      <c r="E30" s="12"/>
      <c r="F30" s="12"/>
      <c r="G30" s="12"/>
      <c r="H30" s="12"/>
      <c r="I30" s="13"/>
      <c r="J30" s="13"/>
      <c r="K30" s="13"/>
      <c r="L30" s="13"/>
      <c r="M30" s="1"/>
      <c r="N30" s="1"/>
      <c r="O30" s="1">
        <v>303012</v>
      </c>
      <c r="P30" s="50">
        <f>'Boekhouding 2021'!F165</f>
        <v>19821.39</v>
      </c>
      <c r="Q30" s="50">
        <f>'Boekhouding 2021'!G165</f>
        <v>18000</v>
      </c>
      <c r="R30" s="50">
        <f>'Boekhouding 2022'!F176</f>
        <v>15000</v>
      </c>
      <c r="S30" s="50">
        <f>'Boekhouding 2022'!G176</f>
        <v>4000</v>
      </c>
      <c r="T30" s="50">
        <f>'Boekhouding 2023'!F186</f>
        <v>6000</v>
      </c>
      <c r="U30" s="50">
        <f>'Boekhouding 2023'!G186</f>
        <v>3000</v>
      </c>
      <c r="V30" s="50">
        <f>'Boekhouding 2024'!F199</f>
        <v>11500</v>
      </c>
      <c r="W30" s="50">
        <f>'Boekhouding 2024'!G199</f>
        <v>10000</v>
      </c>
      <c r="X30" s="50">
        <f>'Boekhouding 2021'!C165</f>
        <v>24746.78</v>
      </c>
      <c r="Y30" s="50">
        <f>'Boekhouding 2021'!D165</f>
        <v>22863</v>
      </c>
      <c r="Z30" s="50">
        <f>'Boekhouding 2022'!C176</f>
        <v>21046.55</v>
      </c>
      <c r="AA30" s="50">
        <f>'Boekhouding 2022'!D176</f>
        <v>11759.41</v>
      </c>
      <c r="AB30" s="50">
        <f>'Boekhouding 2023'!C186</f>
        <v>6462.49</v>
      </c>
      <c r="AC30" s="50">
        <f>'Boekhouding 2023'!D186</f>
        <v>3000</v>
      </c>
      <c r="AD30" s="50">
        <f>'Boekhouding 2024'!C199</f>
        <v>12260.48</v>
      </c>
      <c r="AE30" s="50">
        <f>'Boekhouding 2024'!D199</f>
        <v>12225</v>
      </c>
    </row>
    <row r="31" spans="1:31" x14ac:dyDescent="0.3">
      <c r="A31" s="1"/>
      <c r="B31" s="1"/>
      <c r="C31" s="1" t="s">
        <v>1242</v>
      </c>
      <c r="D31" s="1" t="s">
        <v>23</v>
      </c>
      <c r="E31" s="12"/>
      <c r="F31" s="12"/>
      <c r="G31" s="12"/>
      <c r="H31" s="12"/>
      <c r="I31" s="13"/>
      <c r="J31" s="13"/>
      <c r="K31" s="13"/>
      <c r="L31" s="13"/>
      <c r="M31" s="1"/>
      <c r="N31" s="1"/>
      <c r="O31" s="1">
        <v>303013</v>
      </c>
      <c r="P31" s="50">
        <f>'Boekhouding 2021'!F166</f>
        <v>93196</v>
      </c>
      <c r="Q31" s="50">
        <f>'Boekhouding 2021'!G166</f>
        <v>80446</v>
      </c>
      <c r="R31" s="50">
        <f>'Boekhouding 2022'!F177</f>
        <v>85381</v>
      </c>
      <c r="S31" s="50">
        <f>'Boekhouding 2022'!G177</f>
        <v>70381</v>
      </c>
      <c r="T31" s="50">
        <f>'Boekhouding 2023'!F187</f>
        <v>84214</v>
      </c>
      <c r="U31" s="50">
        <f>'Boekhouding 2023'!G187</f>
        <v>74214</v>
      </c>
      <c r="V31" s="50">
        <f>'Boekhouding 2024'!F200</f>
        <v>80798</v>
      </c>
      <c r="W31" s="50">
        <f>'Boekhouding 2024'!G200</f>
        <v>62298</v>
      </c>
      <c r="X31" s="50">
        <f>'Boekhouding 2021'!C166</f>
        <v>107599.27</v>
      </c>
      <c r="Y31" s="50">
        <f>'Boekhouding 2021'!D166</f>
        <v>82046</v>
      </c>
      <c r="Z31" s="50">
        <f>'Boekhouding 2022'!C177</f>
        <v>87717.27</v>
      </c>
      <c r="AA31" s="50">
        <f>'Boekhouding 2022'!D177</f>
        <v>71896.09</v>
      </c>
      <c r="AB31" s="50">
        <f>'Boekhouding 2023'!C187</f>
        <v>95722.32</v>
      </c>
      <c r="AC31" s="50">
        <f>'Boekhouding 2023'!D187</f>
        <v>74214</v>
      </c>
      <c r="AD31" s="50">
        <f>'Boekhouding 2024'!C200</f>
        <v>87500.04</v>
      </c>
      <c r="AE31" s="50">
        <f>'Boekhouding 2024'!D200</f>
        <v>74025</v>
      </c>
    </row>
    <row r="32" spans="1:31" x14ac:dyDescent="0.3">
      <c r="A32" s="1"/>
      <c r="B32" s="1"/>
      <c r="C32" s="1" t="s">
        <v>1243</v>
      </c>
      <c r="D32" s="1" t="s">
        <v>1277</v>
      </c>
      <c r="E32" s="12"/>
      <c r="F32" s="12"/>
      <c r="G32" s="12"/>
      <c r="H32" s="12"/>
      <c r="I32" s="13"/>
      <c r="J32" s="13"/>
      <c r="K32" s="13"/>
      <c r="L32" s="13"/>
      <c r="M32" s="1"/>
      <c r="N32" s="1"/>
      <c r="O32" s="1">
        <v>303014</v>
      </c>
      <c r="P32" s="50">
        <f>'Boekhouding 2021'!F167</f>
        <v>0</v>
      </c>
      <c r="Q32" s="50">
        <f>'Boekhouding 2021'!G167</f>
        <v>0</v>
      </c>
      <c r="R32" s="50">
        <f>'Boekhouding 2022'!F178</f>
        <v>0</v>
      </c>
      <c r="S32" s="50">
        <f>'Boekhouding 2022'!G178</f>
        <v>0</v>
      </c>
      <c r="T32" s="50">
        <f>'Boekhouding 2023'!F188</f>
        <v>8000</v>
      </c>
      <c r="U32" s="50">
        <f>'Boekhouding 2023'!G188</f>
        <v>8000</v>
      </c>
      <c r="V32" s="50">
        <f>'Boekhouding 2024'!F201</f>
        <v>6000</v>
      </c>
      <c r="W32" s="50">
        <f>'Boekhouding 2024'!G201</f>
        <v>6000</v>
      </c>
      <c r="X32" s="50">
        <f>'Boekhouding 2021'!C167</f>
        <v>1681.15</v>
      </c>
      <c r="Y32" s="50">
        <f>'Boekhouding 2021'!D167</f>
        <v>1541.15</v>
      </c>
      <c r="Z32" s="50">
        <f>'Boekhouding 2022'!C178</f>
        <v>1409.73</v>
      </c>
      <c r="AA32" s="50">
        <f>'Boekhouding 2022'!D178</f>
        <v>1300</v>
      </c>
      <c r="AB32" s="50">
        <f>'Boekhouding 2023'!C188</f>
        <v>8000</v>
      </c>
      <c r="AC32" s="50">
        <f>'Boekhouding 2023'!D188</f>
        <v>8000</v>
      </c>
      <c r="AD32" s="50">
        <f>'Boekhouding 2024'!C201</f>
        <v>6540</v>
      </c>
      <c r="AE32" s="50">
        <f>'Boekhouding 2024'!D201</f>
        <v>6510</v>
      </c>
    </row>
    <row r="33" spans="1:31" x14ac:dyDescent="0.3">
      <c r="A33" s="1"/>
      <c r="B33" s="1"/>
      <c r="C33" s="1" t="s">
        <v>1244</v>
      </c>
      <c r="D33" s="1" t="s">
        <v>1202</v>
      </c>
      <c r="E33" s="12"/>
      <c r="F33" s="12"/>
      <c r="G33" s="12"/>
      <c r="H33" s="12"/>
      <c r="I33" s="13"/>
      <c r="J33" s="13"/>
      <c r="K33" s="13"/>
      <c r="L33" s="13"/>
      <c r="M33" s="1"/>
      <c r="N33" s="1"/>
      <c r="O33" s="1">
        <v>303015</v>
      </c>
      <c r="P33" s="50">
        <f>'Boekhouding 2021'!F168</f>
        <v>5000</v>
      </c>
      <c r="Q33" s="50">
        <f>'Boekhouding 2021'!G168</f>
        <v>0</v>
      </c>
      <c r="R33" s="50">
        <f>'Boekhouding 2022'!F179</f>
        <v>9900</v>
      </c>
      <c r="S33" s="50">
        <f>'Boekhouding 2022'!G179</f>
        <v>8400</v>
      </c>
      <c r="T33" s="50">
        <f>'Boekhouding 2023'!F189</f>
        <v>14000</v>
      </c>
      <c r="U33" s="50">
        <f>'Boekhouding 2023'!G189</f>
        <v>6000</v>
      </c>
      <c r="V33" s="50">
        <f>'Boekhouding 2024'!F202</f>
        <v>16000</v>
      </c>
      <c r="W33" s="50">
        <f>'Boekhouding 2024'!G202</f>
        <v>0</v>
      </c>
      <c r="X33" s="50">
        <f>'Boekhouding 2021'!C168</f>
        <v>7985.81</v>
      </c>
      <c r="Y33" s="50">
        <f>'Boekhouding 2021'!D168</f>
        <v>5700</v>
      </c>
      <c r="Z33" s="50">
        <f>'Boekhouding 2022'!C179</f>
        <v>11934</v>
      </c>
      <c r="AA33" s="50">
        <f>'Boekhouding 2022'!D179</f>
        <v>9100</v>
      </c>
      <c r="AB33" s="50">
        <f>'Boekhouding 2023'!C189</f>
        <v>19842.400000000001</v>
      </c>
      <c r="AC33" s="50">
        <f>'Boekhouding 2023'!D189</f>
        <v>7150</v>
      </c>
      <c r="AD33" s="50">
        <f>'Boekhouding 2024'!C202</f>
        <v>12125.2</v>
      </c>
      <c r="AE33" s="50">
        <f>'Boekhouding 2024'!D202</f>
        <v>4605.88</v>
      </c>
    </row>
    <row r="34" spans="1:31" x14ac:dyDescent="0.3">
      <c r="A34" s="1"/>
      <c r="B34" s="1"/>
      <c r="C34" s="1" t="s">
        <v>1245</v>
      </c>
      <c r="D34" s="1" t="s">
        <v>1203</v>
      </c>
      <c r="E34" s="12"/>
      <c r="F34" s="12"/>
      <c r="G34" s="12"/>
      <c r="H34" s="12"/>
      <c r="I34" s="13"/>
      <c r="J34" s="13"/>
      <c r="K34" s="13"/>
      <c r="L34" s="13"/>
      <c r="M34" s="1"/>
      <c r="N34" s="1"/>
      <c r="O34" s="1">
        <v>303016</v>
      </c>
      <c r="P34" s="50">
        <f>'Boekhouding 2021'!F169</f>
        <v>0</v>
      </c>
      <c r="Q34" s="50">
        <f>'Boekhouding 2021'!G169</f>
        <v>0</v>
      </c>
      <c r="R34" s="50">
        <f>'Boekhouding 2022'!F180</f>
        <v>1000</v>
      </c>
      <c r="S34" s="50">
        <f>'Boekhouding 2022'!G180</f>
        <v>1000</v>
      </c>
      <c r="T34" s="50">
        <f>'Boekhouding 2023'!F190</f>
        <v>0</v>
      </c>
      <c r="U34" s="50">
        <f>'Boekhouding 2023'!G190</f>
        <v>0</v>
      </c>
      <c r="V34" s="50">
        <f>'Boekhouding 2024'!F203</f>
        <v>1000</v>
      </c>
      <c r="W34" s="50">
        <f>'Boekhouding 2024'!G203</f>
        <v>1000</v>
      </c>
      <c r="X34" s="50">
        <f>'Boekhouding 2021'!C169</f>
        <v>0</v>
      </c>
      <c r="Y34" s="50">
        <f>'Boekhouding 2021'!D169</f>
        <v>0</v>
      </c>
      <c r="Z34" s="50">
        <f>'Boekhouding 2022'!C180</f>
        <v>1000</v>
      </c>
      <c r="AA34" s="50">
        <f>'Boekhouding 2022'!D180</f>
        <v>1000</v>
      </c>
      <c r="AB34" s="50">
        <f>'Boekhouding 2023'!C190</f>
        <v>0</v>
      </c>
      <c r="AC34" s="50">
        <f>'Boekhouding 2023'!D190</f>
        <v>0</v>
      </c>
      <c r="AD34" s="50">
        <f>'Boekhouding 2024'!C203</f>
        <v>1000</v>
      </c>
      <c r="AE34" s="50">
        <f>'Boekhouding 2024'!D203</f>
        <v>1000</v>
      </c>
    </row>
    <row r="35" spans="1:31" x14ac:dyDescent="0.3">
      <c r="A35" s="1"/>
      <c r="B35" s="1"/>
      <c r="C35" s="1" t="s">
        <v>1246</v>
      </c>
      <c r="D35" s="1" t="s">
        <v>1204</v>
      </c>
      <c r="E35" s="12"/>
      <c r="F35" s="12"/>
      <c r="G35" s="12"/>
      <c r="H35" s="12"/>
      <c r="I35" s="13"/>
      <c r="J35" s="13"/>
      <c r="K35" s="13"/>
      <c r="L35" s="13"/>
      <c r="M35" s="1"/>
      <c r="N35" s="1"/>
      <c r="O35" s="1">
        <v>303017</v>
      </c>
      <c r="P35" s="50">
        <f>'Boekhouding 2021'!F170</f>
        <v>3000</v>
      </c>
      <c r="Q35" s="50">
        <f>'Boekhouding 2021'!G170</f>
        <v>0</v>
      </c>
      <c r="R35" s="50">
        <f>'Boekhouding 2022'!F181</f>
        <v>5000</v>
      </c>
      <c r="S35" s="50">
        <f>'Boekhouding 2022'!G181</f>
        <v>5000</v>
      </c>
      <c r="T35" s="50">
        <f>'Boekhouding 2023'!F191</f>
        <v>4000</v>
      </c>
      <c r="U35" s="50">
        <f>'Boekhouding 2023'!G191</f>
        <v>0</v>
      </c>
      <c r="V35" s="50">
        <f>'Boekhouding 2024'!F204</f>
        <v>1500</v>
      </c>
      <c r="W35" s="50">
        <f>'Boekhouding 2024'!G204</f>
        <v>0</v>
      </c>
      <c r="X35" s="50">
        <f>'Boekhouding 2021'!C170</f>
        <v>3769</v>
      </c>
      <c r="Y35" s="50">
        <f>'Boekhouding 2021'!D170</f>
        <v>3300</v>
      </c>
      <c r="Z35" s="50">
        <f>'Boekhouding 2022'!C181</f>
        <v>6300</v>
      </c>
      <c r="AA35" s="50">
        <f>'Boekhouding 2022'!D181</f>
        <v>5000</v>
      </c>
      <c r="AB35" s="50">
        <f>'Boekhouding 2023'!C191</f>
        <v>1207.99</v>
      </c>
      <c r="AC35" s="50">
        <f>'Boekhouding 2023'!D191</f>
        <v>0</v>
      </c>
      <c r="AD35" s="50">
        <f>'Boekhouding 2024'!C204</f>
        <v>591.15</v>
      </c>
      <c r="AE35" s="50">
        <f>'Boekhouding 2024'!D204</f>
        <v>0</v>
      </c>
    </row>
    <row r="36" spans="1:31" x14ac:dyDescent="0.3">
      <c r="A36" s="1"/>
      <c r="B36" s="1"/>
      <c r="C36" s="1" t="s">
        <v>1247</v>
      </c>
      <c r="D36" s="1" t="s">
        <v>1208</v>
      </c>
      <c r="E36" s="12"/>
      <c r="F36" s="12"/>
      <c r="G36" s="12"/>
      <c r="H36" s="12"/>
      <c r="I36" s="13"/>
      <c r="J36" s="13"/>
      <c r="K36" s="13"/>
      <c r="L36" s="13"/>
      <c r="M36" s="1"/>
      <c r="N36" s="1"/>
      <c r="O36" s="1">
        <v>303018</v>
      </c>
      <c r="P36" s="50">
        <f>'Boekhouding 2021'!F171</f>
        <v>0</v>
      </c>
      <c r="Q36" s="50">
        <f>'Boekhouding 2021'!G171</f>
        <v>2000</v>
      </c>
      <c r="R36" s="50">
        <f>'Boekhouding 2022'!F182</f>
        <v>0</v>
      </c>
      <c r="S36" s="50">
        <f>'Boekhouding 2022'!G182</f>
        <v>0</v>
      </c>
      <c r="T36" s="50">
        <f>'Boekhouding 2023'!F192</f>
        <v>0</v>
      </c>
      <c r="U36" s="50">
        <f>'Boekhouding 2023'!G192</f>
        <v>0</v>
      </c>
      <c r="V36" s="50">
        <f>'Boekhouding 2024'!F205</f>
        <v>0</v>
      </c>
      <c r="W36" s="50">
        <f>'Boekhouding 2024'!G205</f>
        <v>4680</v>
      </c>
      <c r="X36" s="50">
        <f>'Boekhouding 2021'!C171</f>
        <v>1740</v>
      </c>
      <c r="Y36" s="50">
        <f>'Boekhouding 2021'!D171</f>
        <v>1740</v>
      </c>
      <c r="Z36" s="50">
        <f>'Boekhouding 2022'!C182</f>
        <v>0</v>
      </c>
      <c r="AA36" s="50">
        <f>'Boekhouding 2022'!D182</f>
        <v>0</v>
      </c>
      <c r="AB36" s="50">
        <f>'Boekhouding 2023'!C192</f>
        <v>0</v>
      </c>
      <c r="AC36" s="50">
        <f>'Boekhouding 2023'!D192</f>
        <v>0</v>
      </c>
      <c r="AD36" s="50">
        <f>'Boekhouding 2024'!C205</f>
        <v>0</v>
      </c>
      <c r="AE36" s="50">
        <f>'Boekhouding 2024'!D205</f>
        <v>4680</v>
      </c>
    </row>
    <row r="37" spans="1:31" x14ac:dyDescent="0.3">
      <c r="A37" s="1"/>
      <c r="B37" s="1"/>
      <c r="C37" s="1" t="s">
        <v>1304</v>
      </c>
      <c r="D37" s="1" t="s">
        <v>1305</v>
      </c>
      <c r="E37" s="12"/>
      <c r="F37" s="12"/>
      <c r="G37" s="12"/>
      <c r="H37" s="12"/>
      <c r="I37" s="13"/>
      <c r="J37" s="13"/>
      <c r="K37" s="13"/>
      <c r="L37" s="13"/>
      <c r="M37" s="1"/>
      <c r="N37" s="1"/>
      <c r="O37" s="1">
        <v>303019</v>
      </c>
      <c r="P37" s="50">
        <v>0</v>
      </c>
      <c r="Q37" s="50">
        <v>0</v>
      </c>
      <c r="R37" s="50">
        <f>'Boekhouding 2022'!F183</f>
        <v>0</v>
      </c>
      <c r="S37" s="50">
        <f>'Boekhouding 2022'!G183</f>
        <v>0</v>
      </c>
      <c r="T37" s="50">
        <f>'Boekhouding 2023'!F193</f>
        <v>0</v>
      </c>
      <c r="U37" s="50">
        <f>'Boekhouding 2023'!G193</f>
        <v>0</v>
      </c>
      <c r="V37" s="50">
        <f>'Boekhouding 2024'!F206</f>
        <v>0</v>
      </c>
      <c r="W37" s="50">
        <f>'Boekhouding 2024'!G206</f>
        <v>0</v>
      </c>
      <c r="X37" s="50"/>
      <c r="Y37" s="50"/>
      <c r="Z37" s="50">
        <f>'Boekhouding 2022'!C183</f>
        <v>810.9</v>
      </c>
      <c r="AA37" s="50">
        <f>'Boekhouding 2022'!D183</f>
        <v>66.599999999999994</v>
      </c>
      <c r="AB37" s="50">
        <f>'Boekhouding 2023'!C193</f>
        <v>482</v>
      </c>
      <c r="AC37" s="50">
        <f>'Boekhouding 2023'!D193</f>
        <v>360</v>
      </c>
      <c r="AD37" s="50">
        <f>'Boekhouding 2024'!C206</f>
        <v>0</v>
      </c>
      <c r="AE37" s="50">
        <f>'Boekhouding 2024'!D206</f>
        <v>0</v>
      </c>
    </row>
    <row r="38" spans="1:31" x14ac:dyDescent="0.3">
      <c r="A38" s="1"/>
      <c r="B38" s="1"/>
      <c r="C38" s="1" t="s">
        <v>1470</v>
      </c>
      <c r="D38" s="3" t="s">
        <v>1466</v>
      </c>
      <c r="E38" s="12"/>
      <c r="F38" s="12"/>
      <c r="G38" s="12"/>
      <c r="H38" s="12"/>
      <c r="I38" s="13"/>
      <c r="J38" s="13"/>
      <c r="K38" s="13"/>
      <c r="L38" s="13"/>
      <c r="M38" s="1"/>
      <c r="N38" s="1"/>
      <c r="O38" s="1">
        <v>303020</v>
      </c>
      <c r="P38" s="50"/>
      <c r="Q38" s="50"/>
      <c r="R38" s="50">
        <v>0</v>
      </c>
      <c r="S38" s="50">
        <v>0</v>
      </c>
      <c r="T38" s="50">
        <f>'Boekhouding 2023'!F194</f>
        <v>11500</v>
      </c>
      <c r="U38" s="50">
        <f>'Boekhouding 2023'!G194</f>
        <v>5000</v>
      </c>
      <c r="V38" s="50">
        <f>'Boekhouding 2024'!F207</f>
        <v>2000</v>
      </c>
      <c r="W38" s="50">
        <f>'Boekhouding 2024'!G207</f>
        <v>1000</v>
      </c>
      <c r="X38" s="50"/>
      <c r="Y38" s="50"/>
      <c r="Z38" s="50"/>
      <c r="AA38" s="50"/>
      <c r="AB38" s="50">
        <f>'Boekhouding 2023'!C194</f>
        <v>17429.43</v>
      </c>
      <c r="AC38" s="50">
        <f>'Boekhouding 2023'!D194</f>
        <v>5418</v>
      </c>
      <c r="AD38" s="50">
        <f>'Boekhouding 2024'!C207</f>
        <v>10942.93</v>
      </c>
      <c r="AE38" s="50">
        <f>'Boekhouding 2024'!D207</f>
        <v>8800</v>
      </c>
    </row>
    <row r="39" spans="1:31" x14ac:dyDescent="0.3">
      <c r="A39" s="1"/>
      <c r="B39" s="1"/>
      <c r="C39" s="1" t="s">
        <v>1560</v>
      </c>
      <c r="D39" s="3" t="s">
        <v>1559</v>
      </c>
      <c r="E39" s="12"/>
      <c r="F39" s="12"/>
      <c r="G39" s="12"/>
      <c r="H39" s="12"/>
      <c r="I39" s="13"/>
      <c r="J39" s="13"/>
      <c r="K39" s="13"/>
      <c r="L39" s="13"/>
      <c r="M39" s="1"/>
      <c r="N39" s="1"/>
      <c r="O39" s="1">
        <v>303021</v>
      </c>
      <c r="P39" s="50"/>
      <c r="Q39" s="50"/>
      <c r="R39" s="50"/>
      <c r="S39" s="50"/>
      <c r="T39" s="50">
        <v>0</v>
      </c>
      <c r="U39" s="50">
        <v>0</v>
      </c>
      <c r="V39" s="50">
        <f>'Boekhouding 2024'!F208</f>
        <v>5000</v>
      </c>
      <c r="W39" s="50">
        <f>'Boekhouding 2024'!G208</f>
        <v>5000</v>
      </c>
      <c r="X39" s="50"/>
      <c r="Y39" s="50"/>
      <c r="Z39" s="50"/>
      <c r="AA39" s="50"/>
      <c r="AB39" s="50">
        <v>0</v>
      </c>
      <c r="AC39" s="50">
        <v>0</v>
      </c>
      <c r="AD39" s="50">
        <f>'Boekhouding 2024'!C208</f>
        <v>8000</v>
      </c>
      <c r="AE39" s="50">
        <f>'Boekhouding 2024'!D208</f>
        <v>8000</v>
      </c>
    </row>
    <row r="40" spans="1:31" s="19" customFormat="1" x14ac:dyDescent="0.3">
      <c r="A40" s="15"/>
      <c r="B40" s="15" t="s">
        <v>322</v>
      </c>
      <c r="C40" s="15"/>
      <c r="D40" s="15" t="s">
        <v>1068</v>
      </c>
      <c r="E40" s="17"/>
      <c r="F40" s="17"/>
      <c r="G40" s="17"/>
      <c r="H40" s="17"/>
      <c r="I40" s="18"/>
      <c r="J40" s="18"/>
      <c r="K40" s="18"/>
      <c r="L40" s="18"/>
      <c r="M40" s="15"/>
      <c r="N40" s="15" t="s">
        <v>1085</v>
      </c>
      <c r="O40" s="15" t="s">
        <v>814</v>
      </c>
      <c r="P40" s="29">
        <f>'Boekhouding 2021'!F172</f>
        <v>39993.599999999999</v>
      </c>
      <c r="Q40" s="29">
        <f>'Boekhouding 2021'!G172</f>
        <v>27476</v>
      </c>
      <c r="R40" s="29">
        <f t="shared" ref="R40:AE40" si="4">SUM(R41:R49)</f>
        <v>31774</v>
      </c>
      <c r="S40" s="29">
        <f t="shared" si="4"/>
        <v>21101</v>
      </c>
      <c r="T40" s="29">
        <f t="shared" si="4"/>
        <v>24959</v>
      </c>
      <c r="U40" s="29">
        <f t="shared" si="4"/>
        <v>18959</v>
      </c>
      <c r="V40" s="29">
        <f t="shared" si="4"/>
        <v>24939</v>
      </c>
      <c r="W40" s="29">
        <f t="shared" si="4"/>
        <v>18139</v>
      </c>
      <c r="X40" s="29">
        <f t="shared" si="4"/>
        <v>45827.66</v>
      </c>
      <c r="Y40" s="29">
        <f t="shared" si="4"/>
        <v>36202.92</v>
      </c>
      <c r="Z40" s="29">
        <f t="shared" si="4"/>
        <v>47154.45</v>
      </c>
      <c r="AA40" s="29">
        <f t="shared" si="4"/>
        <v>38034.189999999995</v>
      </c>
      <c r="AB40" s="29">
        <f t="shared" si="4"/>
        <v>25984.760000000002</v>
      </c>
      <c r="AC40" s="29">
        <f t="shared" si="4"/>
        <v>21849</v>
      </c>
      <c r="AD40" s="29">
        <f t="shared" si="4"/>
        <v>32993.980000000003</v>
      </c>
      <c r="AE40" s="29">
        <f t="shared" si="4"/>
        <v>26829.62</v>
      </c>
    </row>
    <row r="41" spans="1:31" x14ac:dyDescent="0.3">
      <c r="A41" s="1"/>
      <c r="B41" s="1"/>
      <c r="C41" s="1" t="s">
        <v>1248</v>
      </c>
      <c r="D41" s="1" t="s">
        <v>1198</v>
      </c>
      <c r="E41" s="12"/>
      <c r="F41" s="12"/>
      <c r="G41" s="12"/>
      <c r="H41" s="12"/>
      <c r="I41" s="13"/>
      <c r="J41" s="13"/>
      <c r="K41" s="13"/>
      <c r="L41" s="13"/>
      <c r="M41" s="1"/>
      <c r="N41" s="1"/>
      <c r="O41" s="1">
        <v>304011</v>
      </c>
      <c r="P41" s="50">
        <f>'Boekhouding 2021'!F173</f>
        <v>5250</v>
      </c>
      <c r="Q41" s="50">
        <f>'Boekhouding 2021'!G173</f>
        <v>5000</v>
      </c>
      <c r="R41" s="50">
        <f>'Boekhouding 2022'!F185</f>
        <v>4000</v>
      </c>
      <c r="S41" s="50">
        <f>'Boekhouding 2022'!G185</f>
        <v>4000</v>
      </c>
      <c r="T41" s="50">
        <f>'Boekhouding 2023'!F196</f>
        <v>2250</v>
      </c>
      <c r="U41" s="50">
        <f>'Boekhouding 2023'!G196</f>
        <v>2250</v>
      </c>
      <c r="V41" s="50">
        <f>'Boekhouding 2024'!F210</f>
        <v>2500</v>
      </c>
      <c r="W41" s="50">
        <f>'Boekhouding 2024'!G210</f>
        <v>2500</v>
      </c>
      <c r="X41" s="50">
        <f>'Boekhouding 2021'!C173</f>
        <v>11182.02</v>
      </c>
      <c r="Y41" s="50">
        <f>'Boekhouding 2021'!D173</f>
        <v>8566.42</v>
      </c>
      <c r="Z41" s="50">
        <f>'Boekhouding 2022'!C185</f>
        <v>10448.25</v>
      </c>
      <c r="AA41" s="50">
        <f>'Boekhouding 2022'!D185</f>
        <v>8446.8799999999992</v>
      </c>
      <c r="AB41" s="50">
        <f>'Boekhouding 2023'!C196</f>
        <v>3485.17</v>
      </c>
      <c r="AC41" s="50">
        <f>'Boekhouding 2023'!D196</f>
        <v>2900</v>
      </c>
      <c r="AD41" s="50">
        <f>'Boekhouding 2024'!C210</f>
        <v>12420.53</v>
      </c>
      <c r="AE41" s="50">
        <f>'Boekhouding 2024'!D210</f>
        <v>6460.78</v>
      </c>
    </row>
    <row r="42" spans="1:31" x14ac:dyDescent="0.3">
      <c r="A42" s="1"/>
      <c r="B42" s="1"/>
      <c r="C42" s="1" t="s">
        <v>1249</v>
      </c>
      <c r="D42" s="1" t="s">
        <v>1467</v>
      </c>
      <c r="E42" s="12"/>
      <c r="F42" s="12"/>
      <c r="G42" s="12"/>
      <c r="H42" s="12"/>
      <c r="I42" s="13"/>
      <c r="J42" s="13"/>
      <c r="K42" s="13"/>
      <c r="L42" s="13"/>
      <c r="M42" s="1"/>
      <c r="N42" s="1"/>
      <c r="O42" s="1">
        <v>304012</v>
      </c>
      <c r="P42" s="50">
        <f>'Boekhouding 2021'!F174</f>
        <v>5710</v>
      </c>
      <c r="Q42" s="50">
        <f>'Boekhouding 2021'!G174</f>
        <v>2000</v>
      </c>
      <c r="R42" s="50">
        <f>'Boekhouding 2022'!F186</f>
        <v>4500</v>
      </c>
      <c r="S42" s="50">
        <f>'Boekhouding 2022'!G186</f>
        <v>2500</v>
      </c>
      <c r="T42" s="50">
        <f>'Boekhouding 2023'!F197</f>
        <v>2000</v>
      </c>
      <c r="U42" s="50">
        <f>'Boekhouding 2023'!G197</f>
        <v>1000</v>
      </c>
      <c r="V42" s="50">
        <f>'Boekhouding 2024'!F211</f>
        <v>3500</v>
      </c>
      <c r="W42" s="50">
        <f>'Boekhouding 2024'!G211</f>
        <v>1000</v>
      </c>
      <c r="X42" s="50">
        <f>'Boekhouding 2021'!C174</f>
        <v>6254.74</v>
      </c>
      <c r="Y42" s="50">
        <f>'Boekhouding 2021'!D174</f>
        <v>5110.5</v>
      </c>
      <c r="Z42" s="50">
        <f>'Boekhouding 2022'!C186</f>
        <v>8909.0400000000009</v>
      </c>
      <c r="AA42" s="50">
        <f>'Boekhouding 2022'!D186</f>
        <v>3633.16</v>
      </c>
      <c r="AB42" s="50">
        <f>'Boekhouding 2023'!C197</f>
        <v>1191.99</v>
      </c>
      <c r="AC42" s="50">
        <f>'Boekhouding 2023'!D197</f>
        <v>1000</v>
      </c>
      <c r="AD42" s="50">
        <f>'Boekhouding 2024'!C211</f>
        <v>2235.37</v>
      </c>
      <c r="AE42" s="50">
        <f>'Boekhouding 2024'!D211</f>
        <v>1823.64</v>
      </c>
    </row>
    <row r="43" spans="1:31" x14ac:dyDescent="0.3">
      <c r="A43" s="1"/>
      <c r="B43" s="1"/>
      <c r="C43" s="1" t="s">
        <v>1250</v>
      </c>
      <c r="D43" s="1" t="s">
        <v>1192</v>
      </c>
      <c r="E43" s="12"/>
      <c r="F43" s="12"/>
      <c r="G43" s="12"/>
      <c r="H43" s="12"/>
      <c r="I43" s="13"/>
      <c r="J43" s="13"/>
      <c r="K43" s="13"/>
      <c r="L43" s="13"/>
      <c r="M43" s="1"/>
      <c r="N43" s="1"/>
      <c r="O43" s="1">
        <v>304013</v>
      </c>
      <c r="P43" s="50">
        <f>'Boekhouding 2021'!F175</f>
        <v>15208.6</v>
      </c>
      <c r="Q43" s="50">
        <f>'Boekhouding 2021'!G175</f>
        <v>13826</v>
      </c>
      <c r="R43" s="50">
        <f>'Boekhouding 2022'!F187</f>
        <v>10860</v>
      </c>
      <c r="S43" s="50">
        <f>'Boekhouding 2022'!G187</f>
        <v>10101</v>
      </c>
      <c r="T43" s="50">
        <f>'Boekhouding 2023'!F198</f>
        <v>16459</v>
      </c>
      <c r="U43" s="50">
        <f>'Boekhouding 2023'!G198</f>
        <v>13959</v>
      </c>
      <c r="V43" s="50">
        <f>'Boekhouding 2024'!F212</f>
        <v>12939</v>
      </c>
      <c r="W43" s="50">
        <f>'Boekhouding 2024'!G212</f>
        <v>11639</v>
      </c>
      <c r="X43" s="50">
        <f>'Boekhouding 2021'!C175</f>
        <v>17432.25</v>
      </c>
      <c r="Y43" s="50">
        <f>'Boekhouding 2021'!D175</f>
        <v>15826</v>
      </c>
      <c r="Z43" s="50">
        <f>'Boekhouding 2022'!C187</f>
        <v>24270.37</v>
      </c>
      <c r="AA43" s="50">
        <f>'Boekhouding 2022'!D187</f>
        <v>19875.02</v>
      </c>
      <c r="AB43" s="50">
        <f>'Boekhouding 2023'!C198</f>
        <v>15449.78</v>
      </c>
      <c r="AC43" s="50">
        <f>'Boekhouding 2023'!D198</f>
        <v>13959</v>
      </c>
      <c r="AD43" s="50">
        <f>'Boekhouding 2024'!C212</f>
        <v>13837.85</v>
      </c>
      <c r="AE43" s="50">
        <f>'Boekhouding 2024'!D212</f>
        <v>12259</v>
      </c>
    </row>
    <row r="44" spans="1:31" x14ac:dyDescent="0.3">
      <c r="A44" s="1"/>
      <c r="B44" s="1"/>
      <c r="C44" s="1" t="s">
        <v>1251</v>
      </c>
      <c r="D44" s="1" t="s">
        <v>1256</v>
      </c>
      <c r="E44" s="12"/>
      <c r="F44" s="12"/>
      <c r="G44" s="12"/>
      <c r="H44" s="12"/>
      <c r="I44" s="13"/>
      <c r="J44" s="13"/>
      <c r="K44" s="13"/>
      <c r="L44" s="13"/>
      <c r="M44" s="1"/>
      <c r="N44" s="1"/>
      <c r="O44" s="1">
        <v>304014</v>
      </c>
      <c r="P44" s="50">
        <f>'Boekhouding 2021'!F176</f>
        <v>13075</v>
      </c>
      <c r="Q44" s="50">
        <f>'Boekhouding 2021'!G176</f>
        <v>0</v>
      </c>
      <c r="R44" s="50">
        <f>'Boekhouding 2022'!F188</f>
        <v>11414</v>
      </c>
      <c r="S44" s="50">
        <f>'Boekhouding 2022'!G188</f>
        <v>4500</v>
      </c>
      <c r="T44" s="50">
        <f>'Boekhouding 2023'!F199</f>
        <v>1000</v>
      </c>
      <c r="U44" s="50">
        <f>'Boekhouding 2023'!G199</f>
        <v>0</v>
      </c>
      <c r="V44" s="50">
        <f>'Boekhouding 2024'!F213</f>
        <v>4500</v>
      </c>
      <c r="W44" s="50">
        <f>'Boekhouding 2024'!G213</f>
        <v>0</v>
      </c>
      <c r="X44" s="50">
        <f>'Boekhouding 2021'!C176</f>
        <v>10448.65</v>
      </c>
      <c r="Y44" s="50">
        <f>'Boekhouding 2021'!D176</f>
        <v>0</v>
      </c>
      <c r="Z44" s="50">
        <f>'Boekhouding 2022'!C188</f>
        <v>3066.59</v>
      </c>
      <c r="AA44" s="50">
        <f>'Boekhouding 2022'!D188</f>
        <v>6079.13</v>
      </c>
      <c r="AB44" s="50">
        <f>'Boekhouding 2023'!C199</f>
        <v>2689.69</v>
      </c>
      <c r="AC44" s="50">
        <f>'Boekhouding 2023'!D199</f>
        <v>1500</v>
      </c>
      <c r="AD44" s="50">
        <f>'Boekhouding 2024'!C213</f>
        <v>1876.2</v>
      </c>
      <c r="AE44" s="50">
        <f>'Boekhouding 2024'!D213</f>
        <v>1301.2</v>
      </c>
    </row>
    <row r="45" spans="1:31" x14ac:dyDescent="0.3">
      <c r="A45" s="1"/>
      <c r="B45" s="1"/>
      <c r="C45" s="1" t="s">
        <v>1252</v>
      </c>
      <c r="D45" s="1" t="s">
        <v>1369</v>
      </c>
      <c r="E45" s="12"/>
      <c r="F45" s="12"/>
      <c r="G45" s="12"/>
      <c r="H45" s="12"/>
      <c r="I45" s="13"/>
      <c r="J45" s="13"/>
      <c r="K45" s="13"/>
      <c r="L45" s="13"/>
      <c r="M45" s="1"/>
      <c r="N45" s="1"/>
      <c r="O45" s="1">
        <v>304015</v>
      </c>
      <c r="P45" s="50">
        <f>'Boekhouding 2021'!F177</f>
        <v>500</v>
      </c>
      <c r="Q45" s="50">
        <f>'Boekhouding 2021'!G177</f>
        <v>500</v>
      </c>
      <c r="R45" s="50">
        <f>'Boekhouding 2022'!F189</f>
        <v>500</v>
      </c>
      <c r="S45" s="50">
        <f>'Boekhouding 2022'!G189</f>
        <v>0</v>
      </c>
      <c r="T45" s="50">
        <f>'Boekhouding 2023'!F200</f>
        <v>0</v>
      </c>
      <c r="U45" s="50">
        <f>'Boekhouding 2023'!G200</f>
        <v>0</v>
      </c>
      <c r="V45" s="50">
        <f>'Boekhouding 2024'!F214</f>
        <v>250</v>
      </c>
      <c r="W45" s="50">
        <f>'Boekhouding 2024'!G214</f>
        <v>250</v>
      </c>
      <c r="X45" s="50">
        <f>'Boekhouding 2021'!C177</f>
        <v>510</v>
      </c>
      <c r="Y45" s="50">
        <f>'Boekhouding 2021'!D177</f>
        <v>500</v>
      </c>
      <c r="Z45" s="50">
        <f>'Boekhouding 2022'!C189</f>
        <v>0</v>
      </c>
      <c r="AA45" s="50">
        <f>'Boekhouding 2022'!D189</f>
        <v>0</v>
      </c>
      <c r="AB45" s="50">
        <f>'Boekhouding 2023'!C200</f>
        <v>0</v>
      </c>
      <c r="AC45" s="50">
        <f>'Boekhouding 2023'!D200</f>
        <v>0</v>
      </c>
      <c r="AD45" s="50">
        <f>'Boekhouding 2024'!C214</f>
        <v>250</v>
      </c>
      <c r="AE45" s="50">
        <f>'Boekhouding 2024'!D214</f>
        <v>250</v>
      </c>
    </row>
    <row r="46" spans="1:31" x14ac:dyDescent="0.3">
      <c r="A46" s="1"/>
      <c r="B46" s="1"/>
      <c r="C46" s="1" t="s">
        <v>1253</v>
      </c>
      <c r="D46" s="1" t="s">
        <v>1257</v>
      </c>
      <c r="E46" s="12"/>
      <c r="F46" s="12"/>
      <c r="G46" s="12"/>
      <c r="H46" s="12"/>
      <c r="I46" s="13"/>
      <c r="J46" s="13"/>
      <c r="K46" s="13"/>
      <c r="L46" s="13"/>
      <c r="M46" s="1"/>
      <c r="N46" s="1"/>
      <c r="O46" s="1">
        <v>304016</v>
      </c>
      <c r="P46" s="50">
        <f>'Boekhouding 2021'!F178</f>
        <v>250</v>
      </c>
      <c r="Q46" s="50">
        <f>'Boekhouding 2021'!G178</f>
        <v>0</v>
      </c>
      <c r="R46" s="50">
        <f>'Boekhouding 2022'!F190</f>
        <v>500</v>
      </c>
      <c r="S46" s="50">
        <f>'Boekhouding 2022'!G190</f>
        <v>0</v>
      </c>
      <c r="T46" s="50">
        <f>'Boekhouding 2023'!F201</f>
        <v>1750</v>
      </c>
      <c r="U46" s="50">
        <f>'Boekhouding 2023'!G201</f>
        <v>250</v>
      </c>
      <c r="V46" s="50">
        <f>'Boekhouding 2024'!F215</f>
        <v>750</v>
      </c>
      <c r="W46" s="50">
        <f>'Boekhouding 2024'!G215</f>
        <v>750</v>
      </c>
      <c r="X46" s="50">
        <f>'Boekhouding 2021'!C178</f>
        <v>0</v>
      </c>
      <c r="Y46" s="50">
        <f>'Boekhouding 2021'!D178</f>
        <v>0</v>
      </c>
      <c r="Z46" s="50">
        <f>'Boekhouding 2022'!C190</f>
        <v>150.91999999999999</v>
      </c>
      <c r="AA46" s="50">
        <f>'Boekhouding 2022'!D190</f>
        <v>0</v>
      </c>
      <c r="AB46" s="50">
        <f>'Boekhouding 2023'!C201</f>
        <v>847.2</v>
      </c>
      <c r="AC46" s="50">
        <f>'Boekhouding 2023'!D201</f>
        <v>250</v>
      </c>
      <c r="AD46" s="50">
        <f>'Boekhouding 2024'!C215</f>
        <v>799.2</v>
      </c>
      <c r="AE46" s="50">
        <f>'Boekhouding 2024'!D215</f>
        <v>750</v>
      </c>
    </row>
    <row r="47" spans="1:31" x14ac:dyDescent="0.3">
      <c r="A47" s="1"/>
      <c r="B47" s="1"/>
      <c r="C47" s="1" t="s">
        <v>1254</v>
      </c>
      <c r="D47" s="1" t="s">
        <v>1208</v>
      </c>
      <c r="E47" s="12"/>
      <c r="F47" s="12"/>
      <c r="G47" s="12"/>
      <c r="H47" s="12"/>
      <c r="I47" s="13"/>
      <c r="J47" s="13"/>
      <c r="K47" s="13"/>
      <c r="L47" s="13"/>
      <c r="M47" s="1"/>
      <c r="N47" s="1"/>
      <c r="O47" s="1">
        <v>304017</v>
      </c>
      <c r="P47" s="50">
        <f>'Boekhouding 2021'!F179</f>
        <v>0</v>
      </c>
      <c r="Q47" s="50">
        <f>'Boekhouding 2021'!G179</f>
        <v>6150</v>
      </c>
      <c r="R47" s="50">
        <f>'Boekhouding 2022'!F191</f>
        <v>0</v>
      </c>
      <c r="S47" s="50">
        <f>'Boekhouding 2022'!G191</f>
        <v>0</v>
      </c>
      <c r="T47" s="50">
        <f>'Boekhouding 2023'!F202</f>
        <v>0</v>
      </c>
      <c r="U47" s="50">
        <f>'Boekhouding 2023'!G202</f>
        <v>0</v>
      </c>
      <c r="V47" s="50">
        <f>'Boekhouding 2024'!F216</f>
        <v>0</v>
      </c>
      <c r="W47" s="50">
        <f>'Boekhouding 2024'!G216</f>
        <v>1500</v>
      </c>
      <c r="X47" s="50">
        <f>'Boekhouding 2021'!C179</f>
        <v>0</v>
      </c>
      <c r="Y47" s="50">
        <f>'Boekhouding 2021'!D179</f>
        <v>6200</v>
      </c>
      <c r="Z47" s="50">
        <f>'Boekhouding 2022'!C191</f>
        <v>0</v>
      </c>
      <c r="AA47" s="50">
        <f>'Boekhouding 2022'!D191</f>
        <v>0</v>
      </c>
      <c r="AB47" s="50">
        <f>'Boekhouding 2023'!C202</f>
        <v>0</v>
      </c>
      <c r="AC47" s="50">
        <f>'Boekhouding 2023'!D202</f>
        <v>0</v>
      </c>
      <c r="AD47" s="50">
        <f>'Boekhouding 2024'!C216</f>
        <v>0</v>
      </c>
      <c r="AE47" s="50">
        <f>'Boekhouding 2024'!D216</f>
        <v>2625</v>
      </c>
    </row>
    <row r="48" spans="1:31" x14ac:dyDescent="0.3">
      <c r="A48" s="1"/>
      <c r="B48" s="1"/>
      <c r="C48" s="1" t="s">
        <v>1306</v>
      </c>
      <c r="D48" s="1" t="s">
        <v>1307</v>
      </c>
      <c r="E48" s="12"/>
      <c r="F48" s="12"/>
      <c r="G48" s="12"/>
      <c r="H48" s="12"/>
      <c r="I48" s="13"/>
      <c r="J48" s="13"/>
      <c r="K48" s="13"/>
      <c r="L48" s="13"/>
      <c r="M48" s="1"/>
      <c r="N48" s="1"/>
      <c r="O48" s="1">
        <v>304018</v>
      </c>
      <c r="P48" s="50">
        <v>0</v>
      </c>
      <c r="Q48" s="50">
        <v>0</v>
      </c>
      <c r="R48" s="50">
        <f>'Boekhouding 2022'!F192</f>
        <v>0</v>
      </c>
      <c r="S48" s="50">
        <f>'Boekhouding 2022'!G192</f>
        <v>0</v>
      </c>
      <c r="T48" s="50">
        <f>'Boekhouding 2023'!F203</f>
        <v>0</v>
      </c>
      <c r="U48" s="50">
        <f>'Boekhouding 2023'!G203</f>
        <v>0</v>
      </c>
      <c r="V48" s="50">
        <f>'Boekhouding 2024'!F217</f>
        <v>0</v>
      </c>
      <c r="W48" s="50">
        <f>'Boekhouding 2024'!G217</f>
        <v>0</v>
      </c>
      <c r="X48" s="50"/>
      <c r="Y48" s="50"/>
      <c r="Z48" s="50">
        <f>'Boekhouding 2022'!C192</f>
        <v>309.27999999999997</v>
      </c>
      <c r="AA48" s="50">
        <f>'Boekhouding 2022'!D192</f>
        <v>0</v>
      </c>
      <c r="AB48" s="50">
        <f>'Boekhouding 2023'!C203</f>
        <v>0</v>
      </c>
      <c r="AC48" s="50">
        <f>'Boekhouding 2023'!D203</f>
        <v>0</v>
      </c>
      <c r="AD48" s="50">
        <f>'Boekhouding 2024'!C217</f>
        <v>0</v>
      </c>
      <c r="AE48" s="50">
        <f>'Boekhouding 2024'!D217</f>
        <v>0</v>
      </c>
    </row>
    <row r="49" spans="1:31" x14ac:dyDescent="0.3">
      <c r="A49" s="1"/>
      <c r="B49" s="1"/>
      <c r="C49" s="1" t="s">
        <v>1471</v>
      </c>
      <c r="D49" s="3" t="s">
        <v>1466</v>
      </c>
      <c r="E49" s="12"/>
      <c r="F49" s="12"/>
      <c r="G49" s="12"/>
      <c r="H49" s="12"/>
      <c r="I49" s="13"/>
      <c r="J49" s="13"/>
      <c r="K49" s="13"/>
      <c r="L49" s="13"/>
      <c r="M49" s="1"/>
      <c r="N49" s="1"/>
      <c r="O49" s="1">
        <v>304019</v>
      </c>
      <c r="P49" s="50">
        <v>0</v>
      </c>
      <c r="Q49" s="50">
        <v>0</v>
      </c>
      <c r="R49" s="50">
        <v>0</v>
      </c>
      <c r="S49" s="50">
        <v>0</v>
      </c>
      <c r="T49" s="50">
        <f>'Boekhouding 2023'!F204</f>
        <v>1500</v>
      </c>
      <c r="U49" s="50">
        <f>'Boekhouding 2023'!G204</f>
        <v>1500</v>
      </c>
      <c r="V49" s="50">
        <f>'Boekhouding 2024'!F218</f>
        <v>500</v>
      </c>
      <c r="W49" s="50">
        <f>'Boekhouding 2024'!G218</f>
        <v>500</v>
      </c>
      <c r="X49" s="50"/>
      <c r="Y49" s="50"/>
      <c r="Z49" s="50">
        <v>0</v>
      </c>
      <c r="AA49" s="50">
        <v>0</v>
      </c>
      <c r="AB49" s="50">
        <f>'Boekhouding 2023'!C204</f>
        <v>2320.9299999999998</v>
      </c>
      <c r="AC49" s="50">
        <f>'Boekhouding 2023'!D204</f>
        <v>2240</v>
      </c>
      <c r="AD49" s="50">
        <f>'Boekhouding 2024'!C218</f>
        <v>1574.83</v>
      </c>
      <c r="AE49" s="50">
        <f>'Boekhouding 2024'!D218</f>
        <v>1360</v>
      </c>
    </row>
    <row r="50" spans="1:31" s="19" customFormat="1" x14ac:dyDescent="0.3">
      <c r="A50" s="15"/>
      <c r="B50" s="15" t="s">
        <v>1069</v>
      </c>
      <c r="C50" s="15"/>
      <c r="D50" s="15" t="s">
        <v>587</v>
      </c>
      <c r="E50" s="17"/>
      <c r="F50" s="17"/>
      <c r="G50" s="17"/>
      <c r="H50" s="17"/>
      <c r="I50" s="18"/>
      <c r="J50" s="18"/>
      <c r="K50" s="18"/>
      <c r="L50" s="18"/>
      <c r="M50" s="15"/>
      <c r="N50" s="15" t="s">
        <v>1085</v>
      </c>
      <c r="O50" s="15" t="s">
        <v>1070</v>
      </c>
      <c r="P50" s="29">
        <f>'Boekhouding 2021'!F180</f>
        <v>80000</v>
      </c>
      <c r="Q50" s="29">
        <f>'Boekhouding 2021'!G180</f>
        <v>80000</v>
      </c>
      <c r="R50" s="29">
        <f>R51</f>
        <v>95000</v>
      </c>
      <c r="S50" s="29">
        <f>S51</f>
        <v>95000</v>
      </c>
      <c r="T50" s="29">
        <f>T51+T52</f>
        <v>100000</v>
      </c>
      <c r="U50" s="29">
        <f t="shared" ref="U50:AE50" si="5">U51+U52</f>
        <v>100000</v>
      </c>
      <c r="V50" s="29">
        <f t="shared" si="5"/>
        <v>100000</v>
      </c>
      <c r="W50" s="29">
        <f t="shared" si="5"/>
        <v>100000</v>
      </c>
      <c r="X50" s="29">
        <f t="shared" si="5"/>
        <v>100562.33</v>
      </c>
      <c r="Y50" s="29">
        <f t="shared" si="5"/>
        <v>80068.97</v>
      </c>
      <c r="Z50" s="29">
        <f t="shared" si="5"/>
        <v>95217.84</v>
      </c>
      <c r="AA50" s="29">
        <f t="shared" si="5"/>
        <v>95000</v>
      </c>
      <c r="AB50" s="29">
        <f t="shared" si="5"/>
        <v>99999.96</v>
      </c>
      <c r="AC50" s="29">
        <f t="shared" si="5"/>
        <v>118100</v>
      </c>
      <c r="AD50" s="29">
        <f t="shared" si="5"/>
        <v>99999.96</v>
      </c>
      <c r="AE50" s="29">
        <f t="shared" si="5"/>
        <v>100000</v>
      </c>
    </row>
    <row r="51" spans="1:31" x14ac:dyDescent="0.3">
      <c r="A51" s="1"/>
      <c r="B51" s="1"/>
      <c r="C51" s="1" t="s">
        <v>1255</v>
      </c>
      <c r="D51" s="1" t="s">
        <v>1215</v>
      </c>
      <c r="E51" s="12"/>
      <c r="F51" s="12"/>
      <c r="G51" s="12"/>
      <c r="H51" s="12"/>
      <c r="I51" s="13"/>
      <c r="J51" s="13"/>
      <c r="K51" s="13"/>
      <c r="L51" s="13"/>
      <c r="M51" s="1"/>
      <c r="N51" s="1"/>
      <c r="O51" s="1">
        <v>305011</v>
      </c>
      <c r="P51" s="50">
        <f>'Boekhouding 2021'!F181</f>
        <v>80000</v>
      </c>
      <c r="Q51" s="50">
        <f>'Boekhouding 2021'!G181</f>
        <v>80000</v>
      </c>
      <c r="R51" s="50">
        <f>'Boekhouding 2022'!F194</f>
        <v>95000</v>
      </c>
      <c r="S51" s="50">
        <f>'Boekhouding 2022'!G194</f>
        <v>95000</v>
      </c>
      <c r="T51" s="50">
        <f>'Boekhouding 2023'!F206</f>
        <v>100000</v>
      </c>
      <c r="U51" s="50">
        <f>'Boekhouding 2023'!G206</f>
        <v>100000</v>
      </c>
      <c r="V51" s="50">
        <f>'Boekhouding 2024'!F220</f>
        <v>100000</v>
      </c>
      <c r="W51" s="50">
        <f>'Boekhouding 2024'!G220</f>
        <v>100000</v>
      </c>
      <c r="X51" s="50">
        <f>'Boekhouding 2021'!C181</f>
        <v>100562.33</v>
      </c>
      <c r="Y51" s="50">
        <f>'Boekhouding 2021'!D181</f>
        <v>80068.97</v>
      </c>
      <c r="Z51" s="50">
        <f>'Boekhouding 2022'!C194</f>
        <v>95217.84</v>
      </c>
      <c r="AA51" s="50">
        <f>'Boekhouding 2022'!D194</f>
        <v>95000</v>
      </c>
      <c r="AB51" s="50">
        <f>'Boekhouding 2023'!C206</f>
        <v>99999.96</v>
      </c>
      <c r="AC51" s="50">
        <f>'Boekhouding 2023'!D206</f>
        <v>100000</v>
      </c>
      <c r="AD51" s="50">
        <f>'Boekhouding 2024'!C220</f>
        <v>99999.96</v>
      </c>
      <c r="AE51" s="50">
        <f>'Boekhouding 2024'!D220</f>
        <v>100000</v>
      </c>
    </row>
    <row r="52" spans="1:31" x14ac:dyDescent="0.3">
      <c r="A52" s="1"/>
      <c r="B52" s="1"/>
      <c r="C52" s="1" t="s">
        <v>1557</v>
      </c>
      <c r="D52" s="1" t="s">
        <v>1558</v>
      </c>
      <c r="E52" s="12"/>
      <c r="F52" s="12"/>
      <c r="G52" s="12"/>
      <c r="H52" s="12"/>
      <c r="I52" s="13"/>
      <c r="J52" s="13"/>
      <c r="K52" s="13"/>
      <c r="L52" s="13"/>
      <c r="M52" s="1"/>
      <c r="N52" s="1"/>
      <c r="O52" s="1">
        <v>305012</v>
      </c>
      <c r="P52" s="50"/>
      <c r="Q52" s="50"/>
      <c r="R52" s="50"/>
      <c r="S52" s="50"/>
      <c r="T52" s="50">
        <f>'Boekhouding 2023'!F207</f>
        <v>0</v>
      </c>
      <c r="U52" s="50">
        <f>'Boekhouding 2023'!G207</f>
        <v>0</v>
      </c>
      <c r="V52" s="50">
        <f>'Boekhouding 2023'!H207</f>
        <v>0</v>
      </c>
      <c r="W52" s="50">
        <f>'Boekhouding 2023'!I207</f>
        <v>0</v>
      </c>
      <c r="X52" s="50"/>
      <c r="Y52" s="50"/>
      <c r="Z52" s="50"/>
      <c r="AA52" s="50"/>
      <c r="AB52" s="50">
        <f>'Boekhouding 2023'!C207</f>
        <v>0</v>
      </c>
      <c r="AC52" s="50">
        <f>'Boekhouding 2023'!D207</f>
        <v>18100</v>
      </c>
      <c r="AD52" s="50">
        <v>0</v>
      </c>
      <c r="AE52" s="50">
        <v>0</v>
      </c>
    </row>
    <row r="53" spans="1:31" s="19" customFormat="1" x14ac:dyDescent="0.3">
      <c r="A53" s="15"/>
      <c r="B53" s="15" t="s">
        <v>1472</v>
      </c>
      <c r="C53" s="15"/>
      <c r="D53" s="154" t="s">
        <v>1068</v>
      </c>
      <c r="E53" s="17"/>
      <c r="F53" s="17"/>
      <c r="G53" s="17"/>
      <c r="H53" s="17"/>
      <c r="I53" s="18"/>
      <c r="J53" s="18"/>
      <c r="K53" s="18"/>
      <c r="L53" s="18"/>
      <c r="M53" s="15"/>
      <c r="N53" s="15" t="s">
        <v>1085</v>
      </c>
      <c r="O53" s="15" t="s">
        <v>1477</v>
      </c>
      <c r="P53" s="29">
        <f>'Boekhouding 2021'!F184</f>
        <v>295000</v>
      </c>
      <c r="Q53" s="29">
        <f>'Boekhouding 2021'!G184</f>
        <v>0</v>
      </c>
      <c r="R53" s="29">
        <f t="shared" ref="R53:AE53" si="6">SUM(R54:R62)</f>
        <v>0</v>
      </c>
      <c r="S53" s="29">
        <f t="shared" si="6"/>
        <v>0</v>
      </c>
      <c r="T53" s="29">
        <f t="shared" si="6"/>
        <v>72250</v>
      </c>
      <c r="U53" s="29">
        <f t="shared" si="6"/>
        <v>72250</v>
      </c>
      <c r="V53" s="29">
        <f t="shared" si="6"/>
        <v>75250</v>
      </c>
      <c r="W53" s="29">
        <f t="shared" si="6"/>
        <v>73750</v>
      </c>
      <c r="X53" s="29">
        <f t="shared" si="6"/>
        <v>0</v>
      </c>
      <c r="Y53" s="29">
        <f t="shared" si="6"/>
        <v>0</v>
      </c>
      <c r="Z53" s="29">
        <f t="shared" si="6"/>
        <v>0</v>
      </c>
      <c r="AA53" s="29">
        <f t="shared" si="6"/>
        <v>0</v>
      </c>
      <c r="AB53" s="29">
        <f t="shared" si="6"/>
        <v>83612.58</v>
      </c>
      <c r="AC53" s="29">
        <f t="shared" si="6"/>
        <v>75452.790000000008</v>
      </c>
      <c r="AD53" s="29">
        <f t="shared" si="6"/>
        <v>78549.560000000012</v>
      </c>
      <c r="AE53" s="29">
        <f t="shared" si="6"/>
        <v>78312.52</v>
      </c>
    </row>
    <row r="54" spans="1:31" x14ac:dyDescent="0.3">
      <c r="A54" s="1"/>
      <c r="B54" s="1"/>
      <c r="C54" s="1" t="s">
        <v>1473</v>
      </c>
      <c r="D54" s="3" t="s">
        <v>1198</v>
      </c>
      <c r="E54" s="12"/>
      <c r="F54" s="12"/>
      <c r="G54" s="12"/>
      <c r="H54" s="12"/>
      <c r="I54" s="13"/>
      <c r="J54" s="13"/>
      <c r="K54" s="13"/>
      <c r="L54" s="13"/>
      <c r="M54" s="1"/>
      <c r="N54" s="1"/>
      <c r="O54" s="1">
        <v>306012</v>
      </c>
      <c r="P54" s="50">
        <f>'Boekhouding 2021'!F185</f>
        <v>4500</v>
      </c>
      <c r="Q54" s="50">
        <f>'Boekhouding 2021'!G185</f>
        <v>0</v>
      </c>
      <c r="R54" s="50">
        <v>0</v>
      </c>
      <c r="S54" s="50">
        <v>0</v>
      </c>
      <c r="T54" s="50">
        <f>'Boekhouding 2023'!F209</f>
        <v>25000</v>
      </c>
      <c r="U54" s="50">
        <f>'Boekhouding 2023'!G209</f>
        <v>25000</v>
      </c>
      <c r="V54" s="50">
        <f>'Boekhouding 2024'!F222</f>
        <v>25000</v>
      </c>
      <c r="W54" s="50">
        <f>'Boekhouding 2024'!G222</f>
        <v>25000</v>
      </c>
      <c r="X54" s="50">
        <v>0</v>
      </c>
      <c r="Y54" s="50">
        <f>'Boekhouding 2021'!D185</f>
        <v>0</v>
      </c>
      <c r="Z54" s="50">
        <v>0</v>
      </c>
      <c r="AA54" s="50">
        <v>0</v>
      </c>
      <c r="AB54" s="50">
        <f>'Boekhouding 2023'!C209</f>
        <v>31565.17</v>
      </c>
      <c r="AC54" s="50">
        <f>'Boekhouding 2023'!D209</f>
        <v>28202.79</v>
      </c>
      <c r="AD54" s="50">
        <f>'Boekhouding 2024'!C222</f>
        <v>25803.33</v>
      </c>
      <c r="AE54" s="50">
        <f>'Boekhouding 2024'!D222</f>
        <v>25763.86</v>
      </c>
    </row>
    <row r="55" spans="1:31" x14ac:dyDescent="0.3">
      <c r="A55" s="1"/>
      <c r="B55" s="1"/>
      <c r="C55" s="1" t="s">
        <v>1474</v>
      </c>
      <c r="D55" s="3" t="s">
        <v>1467</v>
      </c>
      <c r="E55" s="12"/>
      <c r="F55" s="12"/>
      <c r="G55" s="12"/>
      <c r="H55" s="12"/>
      <c r="I55" s="13"/>
      <c r="J55" s="13"/>
      <c r="K55" s="13"/>
      <c r="L55" s="13"/>
      <c r="M55" s="1"/>
      <c r="N55" s="1"/>
      <c r="O55" s="1">
        <v>306013</v>
      </c>
      <c r="P55" s="50">
        <f>'Boekhouding 2021'!F186</f>
        <v>2000</v>
      </c>
      <c r="Q55" s="50">
        <f>'Boekhouding 2021'!G186</f>
        <v>0</v>
      </c>
      <c r="R55" s="50">
        <v>0</v>
      </c>
      <c r="S55" s="50">
        <v>0</v>
      </c>
      <c r="T55" s="50">
        <f>'Boekhouding 2023'!F210</f>
        <v>8000</v>
      </c>
      <c r="U55" s="50">
        <f>'Boekhouding 2023'!G210</f>
        <v>8000</v>
      </c>
      <c r="V55" s="50">
        <f>'Boekhouding 2024'!F223</f>
        <v>6500</v>
      </c>
      <c r="W55" s="50">
        <f>'Boekhouding 2024'!G223</f>
        <v>5000</v>
      </c>
      <c r="X55" s="50">
        <v>0</v>
      </c>
      <c r="Y55" s="50">
        <f>'Boekhouding 2021'!D186</f>
        <v>0</v>
      </c>
      <c r="Z55" s="50">
        <v>0</v>
      </c>
      <c r="AA55" s="50">
        <v>0</v>
      </c>
      <c r="AB55" s="50">
        <f>'Boekhouding 2023'!C210</f>
        <v>12757.41</v>
      </c>
      <c r="AC55" s="50">
        <f>'Boekhouding 2023'!D210</f>
        <v>8000</v>
      </c>
      <c r="AD55" s="50">
        <f>'Boekhouding 2024'!C223</f>
        <v>5498.66</v>
      </c>
      <c r="AE55" s="50">
        <f>'Boekhouding 2024'!D223</f>
        <v>5498.66</v>
      </c>
    </row>
    <row r="56" spans="1:31" x14ac:dyDescent="0.3">
      <c r="A56" s="1"/>
      <c r="B56" s="1"/>
      <c r="C56" s="1" t="s">
        <v>1475</v>
      </c>
      <c r="D56" s="3" t="s">
        <v>1192</v>
      </c>
      <c r="E56" s="12"/>
      <c r="F56" s="12"/>
      <c r="G56" s="12"/>
      <c r="H56" s="12"/>
      <c r="I56" s="13"/>
      <c r="J56" s="13"/>
      <c r="K56" s="13"/>
      <c r="L56" s="13"/>
      <c r="M56" s="1"/>
      <c r="N56" s="1"/>
      <c r="O56" s="1">
        <v>306014</v>
      </c>
      <c r="P56" s="50">
        <f>'Boekhouding 2021'!F187</f>
        <v>1000</v>
      </c>
      <c r="Q56" s="50">
        <f>'Boekhouding 2021'!G187</f>
        <v>0</v>
      </c>
      <c r="R56" s="50">
        <v>0</v>
      </c>
      <c r="S56" s="50">
        <v>0</v>
      </c>
      <c r="T56" s="50">
        <f>'Boekhouding 2023'!F211</f>
        <v>36750</v>
      </c>
      <c r="U56" s="50">
        <f>'Boekhouding 2023'!G211</f>
        <v>36750</v>
      </c>
      <c r="V56" s="50">
        <f>'Boekhouding 2024'!F224</f>
        <v>36750</v>
      </c>
      <c r="W56" s="50">
        <f>'Boekhouding 2024'!G224</f>
        <v>36750</v>
      </c>
      <c r="X56" s="50">
        <v>0</v>
      </c>
      <c r="Y56" s="50">
        <f>'Boekhouding 2021'!D187</f>
        <v>0</v>
      </c>
      <c r="Z56" s="50">
        <v>0</v>
      </c>
      <c r="AA56" s="50">
        <v>0</v>
      </c>
      <c r="AB56" s="50">
        <f>'Boekhouding 2023'!C211</f>
        <v>36750</v>
      </c>
      <c r="AC56" s="50">
        <f>'Boekhouding 2023'!D211</f>
        <v>36750</v>
      </c>
      <c r="AD56" s="50">
        <f>'Boekhouding 2024'!C224</f>
        <v>36750</v>
      </c>
      <c r="AE56" s="50">
        <f>'Boekhouding 2024'!D224</f>
        <v>36750</v>
      </c>
    </row>
    <row r="57" spans="1:31" x14ac:dyDescent="0.3">
      <c r="A57" s="1"/>
      <c r="B57" s="1"/>
      <c r="C57" s="1" t="s">
        <v>1476</v>
      </c>
      <c r="D57" s="3" t="s">
        <v>1506</v>
      </c>
      <c r="E57" s="12"/>
      <c r="F57" s="12"/>
      <c r="G57" s="12"/>
      <c r="H57" s="12"/>
      <c r="I57" s="13"/>
      <c r="J57" s="13"/>
      <c r="K57" s="13"/>
      <c r="L57" s="13"/>
      <c r="M57" s="1"/>
      <c r="N57" s="1"/>
      <c r="O57" s="1">
        <v>306015</v>
      </c>
      <c r="P57" s="50">
        <f>'Boekhouding 2021'!F188</f>
        <v>5000</v>
      </c>
      <c r="Q57" s="50">
        <f>'Boekhouding 2021'!G188</f>
        <v>0</v>
      </c>
      <c r="R57" s="50">
        <v>0</v>
      </c>
      <c r="S57" s="50">
        <v>0</v>
      </c>
      <c r="T57" s="50">
        <f>'Boekhouding 2023'!F212</f>
        <v>2500</v>
      </c>
      <c r="U57" s="50">
        <f>'Boekhouding 2023'!G212</f>
        <v>2500</v>
      </c>
      <c r="V57" s="50">
        <f>'Boekhouding 2024'!F225</f>
        <v>1500</v>
      </c>
      <c r="W57" s="50">
        <f>'Boekhouding 2024'!G225</f>
        <v>1500</v>
      </c>
      <c r="X57" s="50">
        <v>0</v>
      </c>
      <c r="Y57" s="50">
        <f>'Boekhouding 2021'!D188</f>
        <v>0</v>
      </c>
      <c r="Z57" s="50">
        <v>0</v>
      </c>
      <c r="AA57" s="50">
        <v>0</v>
      </c>
      <c r="AB57" s="50">
        <f>'Boekhouding 2023'!C212</f>
        <v>2540</v>
      </c>
      <c r="AC57" s="50">
        <f>'Boekhouding 2023'!D212</f>
        <v>2500</v>
      </c>
      <c r="AD57" s="50">
        <f>'Boekhouding 2024'!C225</f>
        <v>3440.8</v>
      </c>
      <c r="AE57" s="50">
        <f>'Boekhouding 2024'!D225</f>
        <v>3300</v>
      </c>
    </row>
    <row r="58" spans="1:31" x14ac:dyDescent="0.3">
      <c r="A58" s="1"/>
      <c r="B58" s="1"/>
      <c r="C58" s="1" t="s">
        <v>1504</v>
      </c>
      <c r="D58" s="3" t="s">
        <v>1466</v>
      </c>
      <c r="E58" s="12"/>
      <c r="F58" s="12"/>
      <c r="G58" s="12"/>
      <c r="H58" s="12"/>
      <c r="I58" s="12"/>
      <c r="J58" s="12"/>
      <c r="K58" s="12"/>
      <c r="L58" s="12"/>
      <c r="M58" s="1"/>
      <c r="N58" s="1"/>
      <c r="O58" s="1">
        <v>306016</v>
      </c>
      <c r="P58" s="16"/>
      <c r="Q58" s="16"/>
      <c r="R58" s="16"/>
      <c r="S58" s="16"/>
      <c r="T58" s="16">
        <v>0</v>
      </c>
      <c r="U58" s="16">
        <v>0</v>
      </c>
      <c r="V58" s="50">
        <f>'Boekhouding 2024'!F226</f>
        <v>1500</v>
      </c>
      <c r="W58" s="50">
        <f>'Boekhouding 2024'!G226</f>
        <v>1500</v>
      </c>
      <c r="X58" s="16"/>
      <c r="Y58" s="16"/>
      <c r="Z58" s="16"/>
      <c r="AA58" s="16"/>
      <c r="AB58" s="16"/>
      <c r="AC58" s="16"/>
      <c r="AD58" s="50">
        <f>'Boekhouding 2024'!C226</f>
        <v>2056.77</v>
      </c>
      <c r="AE58" s="50">
        <f>'Boekhouding 2024'!D226</f>
        <v>2000</v>
      </c>
    </row>
    <row r="59" spans="1:31" x14ac:dyDescent="0.3">
      <c r="A59" s="1"/>
      <c r="B59" s="1"/>
      <c r="C59" s="1" t="s">
        <v>1505</v>
      </c>
      <c r="D59" s="3" t="s">
        <v>1202</v>
      </c>
      <c r="E59" s="12"/>
      <c r="F59" s="12"/>
      <c r="G59" s="12"/>
      <c r="H59" s="12"/>
      <c r="I59" s="12"/>
      <c r="J59" s="12"/>
      <c r="K59" s="12"/>
      <c r="L59" s="12"/>
      <c r="M59" s="1"/>
      <c r="N59" s="1"/>
      <c r="O59" s="1">
        <v>306017</v>
      </c>
      <c r="P59" s="16"/>
      <c r="Q59" s="16"/>
      <c r="R59" s="16"/>
      <c r="S59" s="16"/>
      <c r="T59" s="16">
        <v>0</v>
      </c>
      <c r="U59" s="16">
        <v>0</v>
      </c>
      <c r="V59" s="50">
        <f>'Boekhouding 2024'!F227</f>
        <v>4000</v>
      </c>
      <c r="W59" s="50">
        <f>'Boekhouding 2024'!G227</f>
        <v>4000</v>
      </c>
      <c r="X59" s="16"/>
      <c r="Y59" s="16"/>
      <c r="Z59" s="16"/>
      <c r="AA59" s="16"/>
      <c r="AB59" s="16"/>
      <c r="AC59" s="16"/>
      <c r="AD59" s="50">
        <f>'Boekhouding 2024'!C227</f>
        <v>5000</v>
      </c>
      <c r="AE59" s="50">
        <f>'Boekhouding 2024'!D227</f>
        <v>5000</v>
      </c>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9626A-BC8F-42D6-A533-9EBB32C6ADC3}">
  <sheetPr>
    <tabColor rgb="FFFFC000"/>
  </sheetPr>
  <dimension ref="A1:S22"/>
  <sheetViews>
    <sheetView topLeftCell="A3" zoomScaleNormal="100" workbookViewId="0">
      <selection activeCell="P4" sqref="P1:Q1048576"/>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5" width="5.5546875" style="11" hidden="1" customWidth="1"/>
    <col min="6" max="6" width="5.5546875" style="11" customWidth="1"/>
    <col min="7" max="7" width="5.5546875" style="11" hidden="1" customWidth="1"/>
    <col min="8" max="8" width="5.5546875" style="11" customWidth="1"/>
    <col min="9" max="9" width="33.5546875" style="62" customWidth="1"/>
    <col min="10" max="10" width="18" customWidth="1"/>
    <col min="12" max="13" width="16.88671875" style="27" hidden="1" customWidth="1"/>
    <col min="14" max="15" width="16.88671875" style="27" customWidth="1"/>
    <col min="16" max="17" width="16.88671875" style="27" hidden="1" customWidth="1"/>
    <col min="18" max="19" width="16.88671875" style="27" customWidth="1"/>
  </cols>
  <sheetData>
    <row r="1" spans="1:19" ht="26.4" thickBot="1" x14ac:dyDescent="0.55000000000000004">
      <c r="A1" s="198" t="s">
        <v>50</v>
      </c>
      <c r="B1" s="199"/>
      <c r="C1" s="199"/>
      <c r="D1" s="199"/>
      <c r="E1" s="199"/>
      <c r="F1" s="199"/>
      <c r="G1" s="199"/>
      <c r="H1" s="199"/>
      <c r="I1" s="199"/>
      <c r="J1" s="200"/>
    </row>
    <row r="2" spans="1:19" ht="26.4" thickBot="1" x14ac:dyDescent="0.55000000000000004">
      <c r="A2" s="198" t="s">
        <v>51</v>
      </c>
      <c r="B2" s="199"/>
      <c r="C2" s="199"/>
      <c r="D2" s="199"/>
      <c r="E2" s="199" t="s">
        <v>1372</v>
      </c>
      <c r="F2" s="199"/>
      <c r="G2" s="199"/>
      <c r="H2" s="199"/>
      <c r="I2" s="199"/>
      <c r="J2" s="200"/>
    </row>
    <row r="3" spans="1:19" s="10" customFormat="1" x14ac:dyDescent="0.3">
      <c r="E3" s="201"/>
      <c r="F3" s="201"/>
      <c r="G3" s="202"/>
      <c r="H3" s="202"/>
      <c r="I3" s="61" t="s">
        <v>55</v>
      </c>
      <c r="J3" s="10" t="s">
        <v>81</v>
      </c>
      <c r="K3" s="10" t="s">
        <v>54</v>
      </c>
      <c r="L3" s="197" t="s">
        <v>60</v>
      </c>
      <c r="M3" s="197"/>
      <c r="N3" s="197"/>
      <c r="O3" s="197"/>
      <c r="P3" s="197" t="s">
        <v>53</v>
      </c>
      <c r="Q3" s="197"/>
      <c r="R3" s="197"/>
      <c r="S3" s="197"/>
    </row>
    <row r="4" spans="1:19" x14ac:dyDescent="0.3">
      <c r="A4" s="1" t="s">
        <v>0</v>
      </c>
      <c r="B4" s="1" t="s">
        <v>2</v>
      </c>
      <c r="C4" s="1" t="s">
        <v>13</v>
      </c>
      <c r="D4" s="1" t="s">
        <v>48</v>
      </c>
      <c r="E4" s="12">
        <v>2023</v>
      </c>
      <c r="F4" s="12">
        <v>2024</v>
      </c>
      <c r="G4" s="12">
        <v>2023</v>
      </c>
      <c r="H4" s="12">
        <v>2024</v>
      </c>
      <c r="I4" s="57"/>
      <c r="J4" s="1"/>
      <c r="K4" s="1"/>
      <c r="L4" s="16" t="s">
        <v>58</v>
      </c>
      <c r="M4" s="16" t="s">
        <v>63</v>
      </c>
      <c r="N4" s="16" t="s">
        <v>59</v>
      </c>
      <c r="O4" s="16" t="s">
        <v>64</v>
      </c>
      <c r="P4" s="16" t="s">
        <v>58</v>
      </c>
      <c r="Q4" s="16" t="s">
        <v>63</v>
      </c>
      <c r="R4" s="16" t="s">
        <v>59</v>
      </c>
      <c r="S4" s="16" t="s">
        <v>64</v>
      </c>
    </row>
    <row r="5" spans="1:19" s="10" customFormat="1" ht="28.8" x14ac:dyDescent="0.3">
      <c r="A5" s="9" t="s">
        <v>1373</v>
      </c>
      <c r="B5" s="9"/>
      <c r="C5" s="9"/>
      <c r="D5" s="9" t="s">
        <v>1389</v>
      </c>
      <c r="E5" s="138" t="s">
        <v>79</v>
      </c>
      <c r="F5" s="138" t="s">
        <v>79</v>
      </c>
      <c r="G5" s="20"/>
      <c r="H5" s="20"/>
      <c r="I5" s="41" t="s">
        <v>1409</v>
      </c>
      <c r="J5" s="9"/>
      <c r="K5" s="9" t="s">
        <v>1390</v>
      </c>
      <c r="L5" s="33">
        <f>L6+L12+L16+L20</f>
        <v>2000</v>
      </c>
      <c r="M5" s="33">
        <f>M6+M12+M16+M20</f>
        <v>0</v>
      </c>
      <c r="N5" s="33">
        <f t="shared" ref="N5:S5" si="0">N6+N12+N16+N20</f>
        <v>2000</v>
      </c>
      <c r="O5" s="33">
        <f t="shared" si="0"/>
        <v>0</v>
      </c>
      <c r="P5" s="33">
        <f t="shared" si="0"/>
        <v>755.16</v>
      </c>
      <c r="Q5" s="33">
        <f t="shared" si="0"/>
        <v>0</v>
      </c>
      <c r="R5" s="33">
        <f t="shared" si="0"/>
        <v>135.52000000000001</v>
      </c>
      <c r="S5" s="33">
        <f t="shared" si="0"/>
        <v>0</v>
      </c>
    </row>
    <row r="6" spans="1:19" s="19" customFormat="1" x14ac:dyDescent="0.3">
      <c r="A6" s="15"/>
      <c r="B6" s="15" t="s">
        <v>1374</v>
      </c>
      <c r="C6" s="15"/>
      <c r="D6" s="15" t="s">
        <v>1397</v>
      </c>
      <c r="E6" s="30">
        <v>5</v>
      </c>
      <c r="F6" s="30">
        <v>10</v>
      </c>
      <c r="G6" s="18"/>
      <c r="H6" s="18"/>
      <c r="I6" s="36" t="s">
        <v>1398</v>
      </c>
      <c r="J6" s="15" t="s">
        <v>80</v>
      </c>
      <c r="K6" s="15" t="s">
        <v>1391</v>
      </c>
      <c r="L6" s="34">
        <f>L7+L8+L9+L11</f>
        <v>2000</v>
      </c>
      <c r="M6" s="34">
        <f>M7+M8+M9+M11</f>
        <v>0</v>
      </c>
      <c r="N6" s="34">
        <f t="shared" ref="N6:S6" si="1">N7+N8+N9+N11</f>
        <v>2000</v>
      </c>
      <c r="O6" s="34">
        <f t="shared" si="1"/>
        <v>0</v>
      </c>
      <c r="P6" s="34">
        <f t="shared" si="1"/>
        <v>755.16</v>
      </c>
      <c r="Q6" s="34">
        <f t="shared" si="1"/>
        <v>0</v>
      </c>
      <c r="R6" s="34">
        <f t="shared" si="1"/>
        <v>135.52000000000001</v>
      </c>
      <c r="S6" s="34">
        <f t="shared" si="1"/>
        <v>0</v>
      </c>
    </row>
    <row r="7" spans="1:19" x14ac:dyDescent="0.3">
      <c r="A7" s="1"/>
      <c r="B7" s="1"/>
      <c r="C7" s="1" t="s">
        <v>1375</v>
      </c>
      <c r="D7" s="1" t="s">
        <v>1399</v>
      </c>
      <c r="E7" s="14" t="s">
        <v>38</v>
      </c>
      <c r="F7" s="14" t="s">
        <v>38</v>
      </c>
      <c r="G7" s="80"/>
      <c r="H7" s="13"/>
      <c r="I7" s="57" t="s">
        <v>419</v>
      </c>
      <c r="J7" s="1" t="s">
        <v>80</v>
      </c>
      <c r="K7" s="1"/>
      <c r="L7" s="32"/>
      <c r="M7" s="32"/>
      <c r="N7" s="32">
        <v>0</v>
      </c>
      <c r="O7" s="32"/>
      <c r="P7" s="16"/>
      <c r="Q7" s="16"/>
      <c r="R7" s="16"/>
      <c r="S7" s="16"/>
    </row>
    <row r="8" spans="1:19" x14ac:dyDescent="0.3">
      <c r="A8" s="1"/>
      <c r="B8" s="1"/>
      <c r="C8" s="1" t="s">
        <v>1376</v>
      </c>
      <c r="D8" s="1" t="s">
        <v>1400</v>
      </c>
      <c r="E8" s="14" t="s">
        <v>77</v>
      </c>
      <c r="F8" s="14" t="s">
        <v>77</v>
      </c>
      <c r="G8" s="13"/>
      <c r="H8" s="13"/>
      <c r="I8" s="57" t="s">
        <v>419</v>
      </c>
      <c r="J8" s="1" t="s">
        <v>80</v>
      </c>
      <c r="K8" s="1">
        <v>205011</v>
      </c>
      <c r="L8" s="32">
        <f>'Boekhouding 2023'!F144</f>
        <v>1000</v>
      </c>
      <c r="M8" s="32">
        <f>'Boekhouding 2023'!G144</f>
        <v>0</v>
      </c>
      <c r="N8" s="32">
        <f>'Boekhouding 2024'!F156</f>
        <v>1000</v>
      </c>
      <c r="O8" s="32">
        <v>0</v>
      </c>
      <c r="P8" s="16">
        <f>'Boekhouding 2023'!C144</f>
        <v>0</v>
      </c>
      <c r="Q8" s="16">
        <f>'Boekhouding 2023'!D144</f>
        <v>0</v>
      </c>
      <c r="R8" s="16">
        <f>'Boekhouding 2024'!C156</f>
        <v>135.52000000000001</v>
      </c>
      <c r="S8" s="16">
        <f>'Boekhouding 2024'!D156</f>
        <v>0</v>
      </c>
    </row>
    <row r="9" spans="1:19" x14ac:dyDescent="0.3">
      <c r="A9" s="1"/>
      <c r="B9" s="1"/>
      <c r="C9" s="1" t="s">
        <v>1377</v>
      </c>
      <c r="D9" s="1" t="s">
        <v>1403</v>
      </c>
      <c r="E9" s="35" t="s">
        <v>534</v>
      </c>
      <c r="F9" s="35" t="s">
        <v>534</v>
      </c>
      <c r="G9" s="80"/>
      <c r="H9" s="13"/>
      <c r="I9" s="57" t="s">
        <v>880</v>
      </c>
      <c r="J9" s="1" t="s">
        <v>80</v>
      </c>
      <c r="K9" s="1"/>
      <c r="L9" s="32"/>
      <c r="M9" s="32"/>
      <c r="N9" s="32"/>
      <c r="O9" s="32"/>
      <c r="P9" s="16"/>
      <c r="Q9" s="16"/>
      <c r="R9" s="16"/>
      <c r="S9" s="16"/>
    </row>
    <row r="10" spans="1:19" x14ac:dyDescent="0.3">
      <c r="A10" s="1"/>
      <c r="B10" s="1"/>
      <c r="C10" s="1" t="s">
        <v>1378</v>
      </c>
      <c r="D10" s="1" t="s">
        <v>1413</v>
      </c>
      <c r="E10" s="35" t="s">
        <v>1091</v>
      </c>
      <c r="F10" s="35" t="s">
        <v>1091</v>
      </c>
      <c r="G10" s="13"/>
      <c r="H10" s="13"/>
      <c r="I10" s="57" t="s">
        <v>1414</v>
      </c>
      <c r="J10" s="1" t="s">
        <v>80</v>
      </c>
      <c r="K10" s="1"/>
      <c r="L10" s="32"/>
      <c r="M10" s="32"/>
      <c r="N10" s="32"/>
      <c r="O10" s="32"/>
      <c r="P10" s="16"/>
      <c r="Q10" s="16"/>
      <c r="R10" s="16"/>
      <c r="S10" s="16"/>
    </row>
    <row r="11" spans="1:19" x14ac:dyDescent="0.3">
      <c r="A11" s="1"/>
      <c r="B11" s="1"/>
      <c r="C11" s="1" t="s">
        <v>1412</v>
      </c>
      <c r="D11" s="1" t="s">
        <v>1401</v>
      </c>
      <c r="E11" s="30" t="s">
        <v>42</v>
      </c>
      <c r="F11" s="30" t="s">
        <v>42</v>
      </c>
      <c r="G11" s="13"/>
      <c r="H11" s="13"/>
      <c r="I11" s="57" t="s">
        <v>1402</v>
      </c>
      <c r="J11" s="1" t="s">
        <v>80</v>
      </c>
      <c r="K11" s="1">
        <v>205012</v>
      </c>
      <c r="L11" s="32">
        <f>'Boekhouding 2023'!F145</f>
        <v>1000</v>
      </c>
      <c r="M11" s="32">
        <f>'Boekhouding 2023'!G145</f>
        <v>0</v>
      </c>
      <c r="N11" s="32">
        <f>'Boekhouding 2024'!F157</f>
        <v>1000</v>
      </c>
      <c r="O11" s="32">
        <v>0</v>
      </c>
      <c r="P11" s="16">
        <f>'Boekhouding 2023'!C145</f>
        <v>755.16</v>
      </c>
      <c r="Q11" s="16">
        <f>'Boekhouding 2023'!D145</f>
        <v>0</v>
      </c>
      <c r="R11" s="16">
        <f>'Boekhouding 2024'!C157</f>
        <v>0</v>
      </c>
      <c r="S11" s="16">
        <f>'Boekhouding 2024'!D157</f>
        <v>0</v>
      </c>
    </row>
    <row r="12" spans="1:19" ht="28.8" x14ac:dyDescent="0.3">
      <c r="A12" s="15"/>
      <c r="B12" s="15" t="s">
        <v>1379</v>
      </c>
      <c r="C12" s="15"/>
      <c r="D12" s="15" t="s">
        <v>1404</v>
      </c>
      <c r="E12" s="59" t="s">
        <v>1024</v>
      </c>
      <c r="F12" s="59" t="s">
        <v>1025</v>
      </c>
      <c r="G12" s="13"/>
      <c r="H12" s="13"/>
      <c r="I12" s="58" t="s">
        <v>1406</v>
      </c>
      <c r="J12" s="15"/>
      <c r="K12" s="15" t="s">
        <v>1392</v>
      </c>
      <c r="L12" s="32">
        <f>L13+L14</f>
        <v>0</v>
      </c>
      <c r="M12" s="32">
        <f t="shared" ref="M12:S12" si="2">M13+M14</f>
        <v>0</v>
      </c>
      <c r="N12" s="32">
        <f t="shared" si="2"/>
        <v>0</v>
      </c>
      <c r="O12" s="32">
        <f t="shared" si="2"/>
        <v>0</v>
      </c>
      <c r="P12" s="32">
        <f t="shared" si="2"/>
        <v>0</v>
      </c>
      <c r="Q12" s="32">
        <f t="shared" si="2"/>
        <v>0</v>
      </c>
      <c r="R12" s="32">
        <f t="shared" si="2"/>
        <v>0</v>
      </c>
      <c r="S12" s="32">
        <f t="shared" si="2"/>
        <v>0</v>
      </c>
    </row>
    <row r="13" spans="1:19" s="19" customFormat="1" x14ac:dyDescent="0.3">
      <c r="A13" s="1"/>
      <c r="B13" s="1"/>
      <c r="C13" s="1" t="s">
        <v>1380</v>
      </c>
      <c r="D13" s="1" t="s">
        <v>1405</v>
      </c>
      <c r="E13" s="30" t="s">
        <v>42</v>
      </c>
      <c r="F13" s="30" t="s">
        <v>42</v>
      </c>
      <c r="G13" s="120"/>
      <c r="H13" s="18"/>
      <c r="I13" s="57" t="s">
        <v>1407</v>
      </c>
      <c r="J13" s="1" t="s">
        <v>80</v>
      </c>
      <c r="K13" s="15"/>
      <c r="L13" s="34"/>
      <c r="M13" s="34"/>
      <c r="N13" s="34">
        <v>0</v>
      </c>
      <c r="O13" s="34"/>
      <c r="P13" s="29"/>
      <c r="Q13" s="29"/>
      <c r="R13" s="29"/>
      <c r="S13" s="29"/>
    </row>
    <row r="14" spans="1:19" s="19" customFormat="1" x14ac:dyDescent="0.3">
      <c r="A14" s="1"/>
      <c r="B14" s="1"/>
      <c r="C14" s="1" t="s">
        <v>1381</v>
      </c>
      <c r="D14" s="1" t="s">
        <v>1415</v>
      </c>
      <c r="E14" s="30" t="s">
        <v>42</v>
      </c>
      <c r="F14" s="30" t="s">
        <v>42</v>
      </c>
      <c r="G14" s="18"/>
      <c r="H14" s="18"/>
      <c r="I14" s="57" t="s">
        <v>1408</v>
      </c>
      <c r="J14" s="1" t="s">
        <v>80</v>
      </c>
      <c r="K14" s="15"/>
      <c r="L14" s="34"/>
      <c r="M14" s="34"/>
      <c r="N14" s="34">
        <v>0</v>
      </c>
      <c r="O14" s="34"/>
      <c r="P14" s="29"/>
      <c r="Q14" s="29"/>
      <c r="R14" s="29"/>
      <c r="S14" s="29"/>
    </row>
    <row r="15" spans="1:19" x14ac:dyDescent="0.3">
      <c r="A15" s="1"/>
      <c r="B15" s="1"/>
      <c r="C15" s="1" t="s">
        <v>1382</v>
      </c>
      <c r="D15" s="1" t="s">
        <v>1031</v>
      </c>
      <c r="E15" s="30" t="s">
        <v>40</v>
      </c>
      <c r="F15" s="30" t="s">
        <v>40</v>
      </c>
      <c r="G15" s="13"/>
      <c r="H15" s="13"/>
      <c r="I15" s="57" t="s">
        <v>1037</v>
      </c>
      <c r="J15" s="1"/>
      <c r="K15" s="1"/>
      <c r="L15" s="32"/>
      <c r="M15" s="32"/>
      <c r="N15" s="32"/>
      <c r="O15" s="32"/>
      <c r="P15" s="16"/>
      <c r="Q15" s="16"/>
      <c r="R15" s="16"/>
      <c r="S15" s="16"/>
    </row>
    <row r="16" spans="1:19" x14ac:dyDescent="0.3">
      <c r="A16" s="1"/>
      <c r="B16" s="15" t="s">
        <v>1383</v>
      </c>
      <c r="C16" s="15"/>
      <c r="D16" s="15" t="s">
        <v>1410</v>
      </c>
      <c r="E16" s="56">
        <v>1</v>
      </c>
      <c r="F16" s="56">
        <v>1</v>
      </c>
      <c r="G16" s="13"/>
      <c r="H16" s="13"/>
      <c r="I16" s="36" t="s">
        <v>1417</v>
      </c>
      <c r="J16" s="15"/>
      <c r="K16" s="15" t="s">
        <v>1393</v>
      </c>
      <c r="L16" s="32">
        <f>0</f>
        <v>0</v>
      </c>
      <c r="M16" s="32">
        <f>0</f>
        <v>0</v>
      </c>
      <c r="N16" s="32">
        <f>0</f>
        <v>0</v>
      </c>
      <c r="O16" s="32">
        <f>0</f>
        <v>0</v>
      </c>
      <c r="P16" s="32">
        <f>0</f>
        <v>0</v>
      </c>
      <c r="Q16" s="32">
        <f>0</f>
        <v>0</v>
      </c>
      <c r="R16" s="32">
        <f>0</f>
        <v>0</v>
      </c>
      <c r="S16" s="32">
        <f>0</f>
        <v>0</v>
      </c>
    </row>
    <row r="17" spans="1:19" x14ac:dyDescent="0.3">
      <c r="A17" s="1"/>
      <c r="B17" s="1"/>
      <c r="C17" s="1" t="s">
        <v>1384</v>
      </c>
      <c r="D17" s="1" t="s">
        <v>1405</v>
      </c>
      <c r="E17" s="30" t="s">
        <v>44</v>
      </c>
      <c r="F17" s="30" t="s">
        <v>330</v>
      </c>
      <c r="G17" s="80"/>
      <c r="H17" s="13"/>
      <c r="I17" s="57" t="s">
        <v>1407</v>
      </c>
      <c r="J17" s="1"/>
      <c r="K17" s="1"/>
      <c r="L17" s="32"/>
      <c r="M17" s="32"/>
      <c r="N17" s="32"/>
      <c r="O17" s="32"/>
      <c r="P17" s="16"/>
      <c r="Q17" s="16"/>
      <c r="R17" s="16"/>
      <c r="S17" s="16"/>
    </row>
    <row r="18" spans="1:19" x14ac:dyDescent="0.3">
      <c r="A18" s="1"/>
      <c r="B18" s="1"/>
      <c r="C18" s="1" t="s">
        <v>1385</v>
      </c>
      <c r="D18" s="1" t="s">
        <v>1411</v>
      </c>
      <c r="E18" s="30" t="s">
        <v>44</v>
      </c>
      <c r="F18" s="30" t="s">
        <v>329</v>
      </c>
      <c r="G18" s="13"/>
      <c r="H18" s="13"/>
      <c r="I18" s="57" t="s">
        <v>1418</v>
      </c>
      <c r="J18" s="1"/>
      <c r="K18" s="1"/>
      <c r="L18" s="32"/>
      <c r="M18" s="32"/>
      <c r="N18" s="32"/>
      <c r="O18" s="32"/>
      <c r="P18" s="16"/>
      <c r="Q18" s="16"/>
      <c r="R18" s="16"/>
      <c r="S18" s="16"/>
    </row>
    <row r="19" spans="1:19" x14ac:dyDescent="0.3">
      <c r="A19" s="1"/>
      <c r="B19" s="1"/>
      <c r="C19" s="1" t="s">
        <v>1386</v>
      </c>
      <c r="D19" s="1" t="s">
        <v>1416</v>
      </c>
      <c r="E19" s="30" t="s">
        <v>42</v>
      </c>
      <c r="F19" s="30" t="s">
        <v>42</v>
      </c>
      <c r="G19" s="13"/>
      <c r="H19" s="13"/>
      <c r="I19" s="57" t="s">
        <v>1419</v>
      </c>
      <c r="J19" s="1"/>
      <c r="K19" s="1"/>
      <c r="L19" s="32"/>
      <c r="M19" s="32"/>
      <c r="N19" s="32"/>
      <c r="O19" s="32"/>
      <c r="P19" s="16"/>
      <c r="Q19" s="16"/>
      <c r="R19" s="16"/>
      <c r="S19" s="16"/>
    </row>
    <row r="20" spans="1:19" s="19" customFormat="1" x14ac:dyDescent="0.3">
      <c r="A20" s="15"/>
      <c r="B20" s="15" t="s">
        <v>1387</v>
      </c>
      <c r="C20" s="15"/>
      <c r="D20" s="15" t="s">
        <v>1395</v>
      </c>
      <c r="E20" s="30" t="s">
        <v>42</v>
      </c>
      <c r="F20" s="30" t="s">
        <v>42</v>
      </c>
      <c r="G20" s="18"/>
      <c r="H20" s="18"/>
      <c r="I20" s="36"/>
      <c r="J20" s="15"/>
      <c r="K20" s="15" t="s">
        <v>1394</v>
      </c>
      <c r="L20" s="34">
        <f>L22+L21</f>
        <v>0</v>
      </c>
      <c r="M20" s="34">
        <f>M22+M21</f>
        <v>0</v>
      </c>
      <c r="N20" s="34">
        <f t="shared" ref="N20:S20" si="3">N22+N21</f>
        <v>0</v>
      </c>
      <c r="O20" s="34">
        <f t="shared" si="3"/>
        <v>0</v>
      </c>
      <c r="P20" s="34">
        <f t="shared" si="3"/>
        <v>0</v>
      </c>
      <c r="Q20" s="34">
        <f t="shared" si="3"/>
        <v>0</v>
      </c>
      <c r="R20" s="34">
        <f t="shared" si="3"/>
        <v>0</v>
      </c>
      <c r="S20" s="34">
        <f t="shared" si="3"/>
        <v>0</v>
      </c>
    </row>
    <row r="21" spans="1:19" s="19" customFormat="1" x14ac:dyDescent="0.3">
      <c r="A21" s="15"/>
      <c r="B21" s="15"/>
      <c r="C21" s="1" t="s">
        <v>1388</v>
      </c>
      <c r="D21" s="1" t="s">
        <v>1080</v>
      </c>
      <c r="E21" s="30" t="s">
        <v>42</v>
      </c>
      <c r="F21" s="30" t="s">
        <v>42</v>
      </c>
      <c r="G21" s="18"/>
      <c r="H21" s="18"/>
      <c r="I21" s="36"/>
      <c r="J21" s="15"/>
      <c r="K21" s="1">
        <v>205041</v>
      </c>
      <c r="L21" s="34">
        <f>'Boekhouding 2023'!F146</f>
        <v>0</v>
      </c>
      <c r="M21" s="34">
        <f>'Boekhouding 2023'!G146</f>
        <v>0</v>
      </c>
      <c r="N21" s="34">
        <v>0</v>
      </c>
      <c r="O21" s="34">
        <v>0</v>
      </c>
      <c r="P21" s="29">
        <f>'Boekhouding 2023'!C146</f>
        <v>0</v>
      </c>
      <c r="Q21" s="29">
        <f>'Boekhouding 2023'!D146</f>
        <v>0</v>
      </c>
      <c r="R21" s="29">
        <v>0</v>
      </c>
      <c r="S21" s="29">
        <v>0</v>
      </c>
    </row>
    <row r="22" spans="1:19" x14ac:dyDescent="0.3">
      <c r="A22" s="1"/>
      <c r="B22" s="1"/>
      <c r="C22" s="1" t="s">
        <v>1396</v>
      </c>
      <c r="D22" s="1" t="s">
        <v>1083</v>
      </c>
      <c r="E22" s="14" t="s">
        <v>79</v>
      </c>
      <c r="F22" s="14" t="s">
        <v>79</v>
      </c>
      <c r="G22" s="13"/>
      <c r="H22" s="13"/>
      <c r="I22" s="57"/>
      <c r="J22" s="1"/>
      <c r="K22" s="1">
        <v>205042</v>
      </c>
      <c r="L22" s="32">
        <f>'Boekhouding 2023'!F147</f>
        <v>0</v>
      </c>
      <c r="M22" s="32">
        <f>'Boekhouding 2023'!G147</f>
        <v>0</v>
      </c>
      <c r="N22" s="32">
        <v>0</v>
      </c>
      <c r="O22" s="32">
        <v>0</v>
      </c>
      <c r="P22" s="29">
        <f>'Boekhouding 2023'!C147</f>
        <v>0</v>
      </c>
      <c r="Q22" s="29">
        <f>'Boekhouding 2023'!D147</f>
        <v>0</v>
      </c>
      <c r="R22" s="16">
        <v>0</v>
      </c>
      <c r="S22" s="16">
        <v>0</v>
      </c>
    </row>
  </sheetData>
  <mergeCells count="7">
    <mergeCell ref="P3:S3"/>
    <mergeCell ref="A1:J1"/>
    <mergeCell ref="A2:D2"/>
    <mergeCell ref="E2:J2"/>
    <mergeCell ref="E3:F3"/>
    <mergeCell ref="G3:H3"/>
    <mergeCell ref="L3:O3"/>
  </mergeCells>
  <phoneticPr fontId="5" type="noConversion"/>
  <pageMargins left="0.7" right="0.7" top="0.75" bottom="0.75" header="0.3" footer="0.3"/>
  <pageSetup paperSize="9"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694FF-1223-485D-9259-08B95ABCC50A}">
  <sheetPr>
    <tabColor rgb="FF00B050"/>
  </sheetPr>
  <dimension ref="A1:AH46"/>
  <sheetViews>
    <sheetView workbookViewId="0">
      <selection sqref="A1:N1"/>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12" width="5.5546875" style="11" hidden="1" customWidth="1"/>
    <col min="13" max="13" width="26.88671875" hidden="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 min="32" max="32" width="13" bestFit="1" customWidth="1"/>
    <col min="34" max="34" width="12.33203125" bestFit="1" customWidth="1"/>
  </cols>
  <sheetData>
    <row r="1" spans="1:31" ht="26.4" thickBot="1" x14ac:dyDescent="0.55000000000000004">
      <c r="A1" s="198" t="s">
        <v>50</v>
      </c>
      <c r="B1" s="199"/>
      <c r="C1" s="199"/>
      <c r="D1" s="199"/>
      <c r="E1" s="199"/>
      <c r="F1" s="199"/>
      <c r="G1" s="199"/>
      <c r="H1" s="199"/>
      <c r="I1" s="199"/>
      <c r="J1" s="199"/>
      <c r="K1" s="199"/>
      <c r="L1" s="199"/>
      <c r="M1" s="199"/>
      <c r="N1" s="200"/>
      <c r="AB1"/>
      <c r="AC1"/>
      <c r="AD1"/>
      <c r="AE1"/>
    </row>
    <row r="2" spans="1:31" ht="26.4" thickBot="1" x14ac:dyDescent="0.55000000000000004">
      <c r="A2" s="203" t="s">
        <v>51</v>
      </c>
      <c r="B2" s="204"/>
      <c r="C2" s="204"/>
      <c r="D2" s="204"/>
      <c r="E2" s="204"/>
      <c r="F2" s="205"/>
      <c r="G2" s="198" t="s">
        <v>588</v>
      </c>
      <c r="H2" s="199"/>
      <c r="I2" s="199"/>
      <c r="J2" s="199"/>
      <c r="K2" s="199"/>
      <c r="L2" s="199"/>
      <c r="M2" s="199"/>
      <c r="N2" s="200"/>
      <c r="AB2"/>
      <c r="AC2"/>
      <c r="AD2"/>
      <c r="AE2"/>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x14ac:dyDescent="0.3">
      <c r="A5" s="9" t="s">
        <v>589</v>
      </c>
      <c r="B5" s="9"/>
      <c r="C5" s="9"/>
      <c r="D5" s="9" t="s">
        <v>590</v>
      </c>
      <c r="E5" s="31"/>
      <c r="F5" s="31"/>
      <c r="G5" s="31"/>
      <c r="H5" s="31"/>
      <c r="I5" s="20"/>
      <c r="J5" s="20"/>
      <c r="K5" s="20"/>
      <c r="L5" s="20"/>
      <c r="M5" s="9"/>
      <c r="N5" s="9"/>
      <c r="O5" s="9" t="s">
        <v>815</v>
      </c>
      <c r="P5" s="28">
        <f>'Boekhouding 2021'!F182</f>
        <v>492300</v>
      </c>
      <c r="Q5" s="28">
        <f>'Boekhouding 2021'!G182</f>
        <v>634200</v>
      </c>
      <c r="R5" s="28">
        <f>R6+R11+R13+R23+R32+R41</f>
        <v>492300</v>
      </c>
      <c r="S5" s="28">
        <f>S6+S11+S13+S23+S32+S41</f>
        <v>630200</v>
      </c>
      <c r="T5" s="28">
        <f>T6+T11+T13+T23+T32+T41</f>
        <v>524878</v>
      </c>
      <c r="U5" s="28">
        <f>U6+U11+U13+U23+U32+U41</f>
        <v>685134</v>
      </c>
      <c r="V5" s="28">
        <f t="shared" ref="V5:AE5" si="0">V6+V11+V13+V23+V32+V41</f>
        <v>511375</v>
      </c>
      <c r="W5" s="28">
        <f t="shared" si="0"/>
        <v>681500</v>
      </c>
      <c r="X5" s="28">
        <f t="shared" si="0"/>
        <v>646765.03</v>
      </c>
      <c r="Y5" s="28">
        <f t="shared" si="0"/>
        <v>782263.32000000007</v>
      </c>
      <c r="Z5" s="28">
        <f t="shared" si="0"/>
        <v>512396.20000000007</v>
      </c>
      <c r="AA5" s="28">
        <f t="shared" si="0"/>
        <v>640159.13</v>
      </c>
      <c r="AB5" s="28">
        <f t="shared" si="0"/>
        <v>529187.86</v>
      </c>
      <c r="AC5" s="28">
        <f t="shared" si="0"/>
        <v>665067.46</v>
      </c>
      <c r="AD5" s="28">
        <f t="shared" si="0"/>
        <v>498537.2300000001</v>
      </c>
      <c r="AE5" s="28">
        <f t="shared" si="0"/>
        <v>672723.64</v>
      </c>
    </row>
    <row r="6" spans="1:31" s="19" customFormat="1" x14ac:dyDescent="0.3">
      <c r="A6" s="15"/>
      <c r="B6" s="15" t="s">
        <v>591</v>
      </c>
      <c r="C6" s="15"/>
      <c r="D6" s="15" t="s">
        <v>592</v>
      </c>
      <c r="E6" s="17"/>
      <c r="F6" s="17"/>
      <c r="G6" s="17"/>
      <c r="H6" s="17"/>
      <c r="I6" s="18"/>
      <c r="J6" s="18"/>
      <c r="K6" s="18"/>
      <c r="L6" s="18"/>
      <c r="M6" s="15"/>
      <c r="N6" s="15"/>
      <c r="O6" s="15" t="s">
        <v>816</v>
      </c>
      <c r="P6" s="29">
        <f>SUM(P7:P10)</f>
        <v>302500</v>
      </c>
      <c r="Q6" s="29">
        <f>SUM(Q7:Q10)</f>
        <v>0</v>
      </c>
      <c r="R6" s="29">
        <f>R9+R10+R7+R8</f>
        <v>287000</v>
      </c>
      <c r="S6" s="29">
        <f>S9+S10+S7+S8</f>
        <v>0</v>
      </c>
      <c r="T6" s="29">
        <f>T9+T10+T7+T8</f>
        <v>292950</v>
      </c>
      <c r="U6" s="29">
        <f>U9+U10+U7+U8</f>
        <v>0</v>
      </c>
      <c r="V6" s="29">
        <f t="shared" ref="V6:AE6" si="1">V9+V10+V7+V8</f>
        <v>281150</v>
      </c>
      <c r="W6" s="29">
        <f t="shared" si="1"/>
        <v>0</v>
      </c>
      <c r="X6" s="29">
        <f t="shared" si="1"/>
        <v>327869.82</v>
      </c>
      <c r="Y6" s="29">
        <f t="shared" si="1"/>
        <v>13781.35</v>
      </c>
      <c r="Z6" s="29">
        <f t="shared" si="1"/>
        <v>294121.21000000002</v>
      </c>
      <c r="AA6" s="29">
        <f t="shared" si="1"/>
        <v>13532.62</v>
      </c>
      <c r="AB6" s="29">
        <f t="shared" si="1"/>
        <v>295795.08999999997</v>
      </c>
      <c r="AC6" s="29">
        <f t="shared" si="1"/>
        <v>2448.77</v>
      </c>
      <c r="AD6" s="29">
        <f t="shared" si="1"/>
        <v>278592.82</v>
      </c>
      <c r="AE6" s="29">
        <f t="shared" si="1"/>
        <v>5.0999999999999996</v>
      </c>
    </row>
    <row r="7" spans="1:31" x14ac:dyDescent="0.3">
      <c r="A7" s="1"/>
      <c r="B7" s="1"/>
      <c r="C7" s="1" t="s">
        <v>593</v>
      </c>
      <c r="D7" s="1" t="s">
        <v>594</v>
      </c>
      <c r="E7" s="14"/>
      <c r="F7" s="14"/>
      <c r="G7" s="14"/>
      <c r="H7" s="14"/>
      <c r="I7" s="13"/>
      <c r="J7" s="13"/>
      <c r="K7" s="13"/>
      <c r="L7" s="13"/>
      <c r="M7" s="1"/>
      <c r="N7" s="1"/>
      <c r="O7" s="1">
        <v>401001</v>
      </c>
      <c r="P7" s="16">
        <f>'Boekhouding 2021'!F184</f>
        <v>295000</v>
      </c>
      <c r="Q7" s="16">
        <f>'Boekhouding 2021'!G184</f>
        <v>0</v>
      </c>
      <c r="R7" s="16">
        <f>'Boekhouding 2022'!F197</f>
        <v>278000</v>
      </c>
      <c r="S7" s="16">
        <f>'Boekhouding 2022'!G197</f>
        <v>0</v>
      </c>
      <c r="T7" s="16">
        <f>'Boekhouding 2023'!F215</f>
        <v>285000</v>
      </c>
      <c r="U7" s="16">
        <f>'Boekhouding 2023'!G215</f>
        <v>0</v>
      </c>
      <c r="V7" s="16">
        <f>'Boekhouding 2024'!F230</f>
        <v>275000</v>
      </c>
      <c r="W7" s="16">
        <f>'Boekhouding 2024'!G230</f>
        <v>0</v>
      </c>
      <c r="X7" s="16">
        <f>'Boekhouding 2021'!C184</f>
        <v>318657.62</v>
      </c>
      <c r="Y7" s="16">
        <f>'Boekhouding 2021'!D184</f>
        <v>13781.35</v>
      </c>
      <c r="Z7" s="16">
        <f>'Boekhouding 2022'!C197</f>
        <v>286312.14</v>
      </c>
      <c r="AA7" s="16">
        <f>'Boekhouding 2022'!D197</f>
        <v>13045.04</v>
      </c>
      <c r="AB7" s="16">
        <f>'Boekhouding 2023'!C215</f>
        <v>286706.21000000002</v>
      </c>
      <c r="AC7" s="16">
        <f>'Boekhouding 2023'!D215</f>
        <v>2448.77</v>
      </c>
      <c r="AD7" s="16">
        <f>'Boekhouding 2024'!C230</f>
        <v>272600.53000000003</v>
      </c>
      <c r="AE7" s="16">
        <f>'Boekhouding 2024'!D230</f>
        <v>5.0999999999999996</v>
      </c>
    </row>
    <row r="8" spans="1:31" x14ac:dyDescent="0.3">
      <c r="A8" s="1"/>
      <c r="B8" s="1"/>
      <c r="C8" s="1" t="s">
        <v>595</v>
      </c>
      <c r="D8" s="1" t="s">
        <v>596</v>
      </c>
      <c r="E8" s="14"/>
      <c r="F8" s="14"/>
      <c r="G8" s="14"/>
      <c r="H8" s="14"/>
      <c r="I8" s="13"/>
      <c r="J8" s="13"/>
      <c r="K8" s="13"/>
      <c r="L8" s="13"/>
      <c r="M8" s="1"/>
      <c r="N8" s="1"/>
      <c r="O8" s="1">
        <v>401002</v>
      </c>
      <c r="P8" s="16">
        <f>'Boekhouding 2021'!F185</f>
        <v>4500</v>
      </c>
      <c r="Q8" s="16">
        <f>'Boekhouding 2021'!G185</f>
        <v>0</v>
      </c>
      <c r="R8" s="16">
        <f>'Boekhouding 2022'!F198</f>
        <v>6000</v>
      </c>
      <c r="S8" s="16">
        <f>'Boekhouding 2022'!G198</f>
        <v>0</v>
      </c>
      <c r="T8" s="16">
        <f>'Boekhouding 2023'!F216</f>
        <v>6000</v>
      </c>
      <c r="U8" s="16">
        <f>'Boekhouding 2023'!G216</f>
        <v>0</v>
      </c>
      <c r="V8" s="16">
        <f>'Boekhouding 2024'!F231</f>
        <v>4500</v>
      </c>
      <c r="W8" s="16">
        <f>'Boekhouding 2024'!G231</f>
        <v>0</v>
      </c>
      <c r="X8" s="16">
        <f>'Boekhouding 2021'!C185</f>
        <v>7228.55</v>
      </c>
      <c r="Y8" s="16">
        <f>'Boekhouding 2021'!D185</f>
        <v>0</v>
      </c>
      <c r="Z8" s="16">
        <f>'Boekhouding 2022'!C198</f>
        <v>6235.5</v>
      </c>
      <c r="AA8" s="16">
        <f>'Boekhouding 2022'!D198</f>
        <v>487.58</v>
      </c>
      <c r="AB8" s="16">
        <f>'Boekhouding 2023'!C216</f>
        <v>7182.22</v>
      </c>
      <c r="AC8" s="16">
        <f>'Boekhouding 2023'!D216</f>
        <v>0</v>
      </c>
      <c r="AD8" s="16">
        <f>'Boekhouding 2024'!C231</f>
        <v>4572.9399999999996</v>
      </c>
      <c r="AE8" s="16">
        <f>'Boekhouding 2024'!D231</f>
        <v>0</v>
      </c>
    </row>
    <row r="9" spans="1:31" x14ac:dyDescent="0.3">
      <c r="A9" s="1"/>
      <c r="B9" s="1"/>
      <c r="C9" s="1" t="s">
        <v>597</v>
      </c>
      <c r="D9" s="1" t="s">
        <v>598</v>
      </c>
      <c r="E9" s="14"/>
      <c r="F9" s="14"/>
      <c r="G9" s="14"/>
      <c r="H9" s="14"/>
      <c r="I9" s="13"/>
      <c r="J9" s="13"/>
      <c r="K9" s="13"/>
      <c r="L9" s="13"/>
      <c r="M9" s="1"/>
      <c r="N9" s="1"/>
      <c r="O9" s="1">
        <v>401003</v>
      </c>
      <c r="P9" s="16">
        <f>'Boekhouding 2021'!F186</f>
        <v>2000</v>
      </c>
      <c r="Q9" s="16">
        <f>'Boekhouding 2021'!G186</f>
        <v>0</v>
      </c>
      <c r="R9" s="16">
        <f>'Boekhouding 2022'!F199</f>
        <v>2000</v>
      </c>
      <c r="S9" s="16">
        <f>'Boekhouding 2022'!G199</f>
        <v>0</v>
      </c>
      <c r="T9" s="16">
        <f>'Boekhouding 2023'!F217</f>
        <v>1450</v>
      </c>
      <c r="U9" s="16">
        <f>'Boekhouding 2023'!G217</f>
        <v>0</v>
      </c>
      <c r="V9" s="16">
        <f>'Boekhouding 2024'!F232</f>
        <v>1150</v>
      </c>
      <c r="W9" s="16">
        <f>'Boekhouding 2024'!G232</f>
        <v>0</v>
      </c>
      <c r="X9" s="16">
        <f>'Boekhouding 2021'!C186</f>
        <v>1983.65</v>
      </c>
      <c r="Y9" s="16">
        <f>'Boekhouding 2021'!D186</f>
        <v>0</v>
      </c>
      <c r="Z9" s="16">
        <f>'Boekhouding 2022'!C199</f>
        <v>1573.57</v>
      </c>
      <c r="AA9" s="16">
        <f>'Boekhouding 2022'!D199</f>
        <v>0</v>
      </c>
      <c r="AB9" s="16">
        <f>'Boekhouding 2023'!C217</f>
        <v>1234.06</v>
      </c>
      <c r="AC9" s="16">
        <f>'Boekhouding 2023'!D217</f>
        <v>0</v>
      </c>
      <c r="AD9" s="16">
        <f>'Boekhouding 2024'!C232</f>
        <v>1292.75</v>
      </c>
      <c r="AE9" s="16">
        <f>'Boekhouding 2024'!D232</f>
        <v>0</v>
      </c>
    </row>
    <row r="10" spans="1:31" x14ac:dyDescent="0.3">
      <c r="A10" s="1"/>
      <c r="B10" s="1"/>
      <c r="C10" s="1" t="s">
        <v>599</v>
      </c>
      <c r="D10" s="1" t="s">
        <v>600</v>
      </c>
      <c r="E10" s="14"/>
      <c r="F10" s="14"/>
      <c r="G10" s="14"/>
      <c r="H10" s="14"/>
      <c r="I10" s="13"/>
      <c r="J10" s="13"/>
      <c r="K10" s="13"/>
      <c r="L10" s="13"/>
      <c r="M10" s="1"/>
      <c r="N10" s="1"/>
      <c r="O10" s="1">
        <v>401004</v>
      </c>
      <c r="P10" s="16">
        <f>'Boekhouding 2021'!F187</f>
        <v>1000</v>
      </c>
      <c r="Q10" s="16">
        <f>'Boekhouding 2021'!G187</f>
        <v>0</v>
      </c>
      <c r="R10" s="16">
        <f>'Boekhouding 2022'!F200</f>
        <v>1000</v>
      </c>
      <c r="S10" s="16">
        <f>'Boekhouding 2022'!G200</f>
        <v>0</v>
      </c>
      <c r="T10" s="16">
        <f>'Boekhouding 2023'!F218</f>
        <v>500</v>
      </c>
      <c r="U10" s="16">
        <f>'Boekhouding 2023'!G218</f>
        <v>0</v>
      </c>
      <c r="V10" s="16">
        <f>'Boekhouding 2024'!F233</f>
        <v>500</v>
      </c>
      <c r="W10" s="16">
        <f>'Boekhouding 2024'!G233</f>
        <v>0</v>
      </c>
      <c r="X10" s="16">
        <f>'Boekhouding 2021'!C187</f>
        <v>0</v>
      </c>
      <c r="Y10" s="16">
        <f>'Boekhouding 2021'!D187</f>
        <v>0</v>
      </c>
      <c r="Z10" s="16">
        <f>'Boekhouding 2022'!C200</f>
        <v>0</v>
      </c>
      <c r="AA10" s="16">
        <f>'Boekhouding 2022'!D200</f>
        <v>0</v>
      </c>
      <c r="AB10" s="16">
        <f>'Boekhouding 2023'!C218</f>
        <v>672.6</v>
      </c>
      <c r="AC10" s="16">
        <f>'Boekhouding 2023'!D218</f>
        <v>0</v>
      </c>
      <c r="AD10" s="16">
        <f>'Boekhouding 2024'!C233</f>
        <v>126.6</v>
      </c>
      <c r="AE10" s="16">
        <f>'Boekhouding 2024'!D233</f>
        <v>0</v>
      </c>
    </row>
    <row r="11" spans="1:31" s="19" customFormat="1" x14ac:dyDescent="0.3">
      <c r="A11" s="15"/>
      <c r="B11" s="15" t="s">
        <v>601</v>
      </c>
      <c r="C11" s="15"/>
      <c r="D11" s="15" t="s">
        <v>602</v>
      </c>
      <c r="E11" s="17"/>
      <c r="F11" s="17"/>
      <c r="G11" s="17"/>
      <c r="H11" s="17"/>
      <c r="I11" s="18"/>
      <c r="J11" s="18"/>
      <c r="K11" s="18"/>
      <c r="L11" s="18"/>
      <c r="M11" s="15"/>
      <c r="N11" s="15"/>
      <c r="O11" s="15" t="s">
        <v>817</v>
      </c>
      <c r="P11" s="29">
        <f>SUM(P12)</f>
        <v>5000</v>
      </c>
      <c r="Q11" s="29">
        <f>SUM(Q12)</f>
        <v>0</v>
      </c>
      <c r="R11" s="29">
        <f t="shared" ref="R11:AE11" si="2">R12</f>
        <v>6000</v>
      </c>
      <c r="S11" s="29">
        <f t="shared" si="2"/>
        <v>0</v>
      </c>
      <c r="T11" s="29">
        <f t="shared" si="2"/>
        <v>3000</v>
      </c>
      <c r="U11" s="29">
        <f t="shared" si="2"/>
        <v>0</v>
      </c>
      <c r="V11" s="29">
        <f t="shared" si="2"/>
        <v>3000</v>
      </c>
      <c r="W11" s="29">
        <f t="shared" si="2"/>
        <v>0</v>
      </c>
      <c r="X11" s="29">
        <f t="shared" si="2"/>
        <v>4800</v>
      </c>
      <c r="Y11" s="29">
        <f t="shared" si="2"/>
        <v>0</v>
      </c>
      <c r="Z11" s="29">
        <f t="shared" si="2"/>
        <v>6000</v>
      </c>
      <c r="AA11" s="29">
        <f t="shared" si="2"/>
        <v>0</v>
      </c>
      <c r="AB11" s="29">
        <f t="shared" si="2"/>
        <v>3000</v>
      </c>
      <c r="AC11" s="29">
        <f t="shared" si="2"/>
        <v>0</v>
      </c>
      <c r="AD11" s="29">
        <f t="shared" si="2"/>
        <v>3000</v>
      </c>
      <c r="AE11" s="29">
        <f t="shared" si="2"/>
        <v>0</v>
      </c>
    </row>
    <row r="12" spans="1:31" x14ac:dyDescent="0.3">
      <c r="A12" s="1"/>
      <c r="B12" s="1"/>
      <c r="C12" s="1" t="s">
        <v>603</v>
      </c>
      <c r="D12" s="1" t="s">
        <v>604</v>
      </c>
      <c r="E12" s="14"/>
      <c r="F12" s="14"/>
      <c r="G12" s="14"/>
      <c r="H12" s="14"/>
      <c r="I12" s="13"/>
      <c r="J12" s="13"/>
      <c r="K12" s="13"/>
      <c r="L12" s="13"/>
      <c r="M12" s="1"/>
      <c r="N12" s="1"/>
      <c r="O12" s="1">
        <v>402001</v>
      </c>
      <c r="P12" s="16">
        <f>'Boekhouding 2021'!F189</f>
        <v>5000</v>
      </c>
      <c r="Q12" s="16">
        <f>'Boekhouding 2021'!G189</f>
        <v>0</v>
      </c>
      <c r="R12" s="16">
        <f>'Boekhouding 2022'!F202</f>
        <v>6000</v>
      </c>
      <c r="S12" s="16">
        <f>'Boekhouding 2022'!G202</f>
        <v>0</v>
      </c>
      <c r="T12" s="16">
        <f>'Boekhouding 2023'!F220</f>
        <v>3000</v>
      </c>
      <c r="U12" s="16">
        <f>'Boekhouding 2023'!G220</f>
        <v>0</v>
      </c>
      <c r="V12" s="16">
        <f>'Boekhouding 2024'!F235</f>
        <v>3000</v>
      </c>
      <c r="W12" s="16">
        <f>'Boekhouding 2024'!G235</f>
        <v>0</v>
      </c>
      <c r="X12" s="16">
        <f>'Boekhouding 2021'!C189</f>
        <v>4800</v>
      </c>
      <c r="Y12" s="16">
        <f>'Boekhouding 2021'!D189</f>
        <v>0</v>
      </c>
      <c r="Z12" s="16">
        <f>'Boekhouding 2022'!C202</f>
        <v>6000</v>
      </c>
      <c r="AA12" s="16">
        <f>'Boekhouding 2022'!D202</f>
        <v>0</v>
      </c>
      <c r="AB12" s="16">
        <f>'Boekhouding 2023'!C220</f>
        <v>3000</v>
      </c>
      <c r="AC12" s="16">
        <f>'Boekhouding 2023'!D220</f>
        <v>0</v>
      </c>
      <c r="AD12" s="16">
        <f>'Boekhouding 2024'!C235</f>
        <v>3000</v>
      </c>
      <c r="AE12" s="16">
        <f>'Boekhouding 2024'!D235</f>
        <v>0</v>
      </c>
    </row>
    <row r="13" spans="1:31" x14ac:dyDescent="0.3">
      <c r="A13" s="1"/>
      <c r="B13" s="15" t="s">
        <v>605</v>
      </c>
      <c r="C13" s="15"/>
      <c r="D13" s="15" t="s">
        <v>606</v>
      </c>
      <c r="E13" s="17"/>
      <c r="F13" s="17"/>
      <c r="G13" s="17"/>
      <c r="H13" s="17"/>
      <c r="I13" s="13"/>
      <c r="J13" s="13"/>
      <c r="K13" s="13"/>
      <c r="L13" s="13"/>
      <c r="M13" s="1"/>
      <c r="N13" s="1"/>
      <c r="O13" s="1" t="s">
        <v>818</v>
      </c>
      <c r="P13" s="16">
        <f>SUM(P14:P22)</f>
        <v>45950</v>
      </c>
      <c r="Q13" s="16">
        <f>SUM(Q14:Q22)</f>
        <v>12600</v>
      </c>
      <c r="R13" s="16">
        <f t="shared" ref="R13:AE13" si="3">R14+R15+R16+R17+R18+R19+R20+R21+R22</f>
        <v>42350</v>
      </c>
      <c r="S13" s="16">
        <f>S14+S15+S16+S17+S18+S19+S20+S21+S22</f>
        <v>12600</v>
      </c>
      <c r="T13" s="16">
        <f t="shared" si="3"/>
        <v>52800</v>
      </c>
      <c r="U13" s="16">
        <f t="shared" si="3"/>
        <v>12600</v>
      </c>
      <c r="V13" s="16">
        <f t="shared" si="3"/>
        <v>51800</v>
      </c>
      <c r="W13" s="16">
        <f t="shared" si="3"/>
        <v>12600</v>
      </c>
      <c r="X13" s="16">
        <f t="shared" si="3"/>
        <v>45591.57</v>
      </c>
      <c r="Y13" s="16">
        <f t="shared" si="3"/>
        <v>14448.849999999999</v>
      </c>
      <c r="Z13" s="16">
        <f t="shared" si="3"/>
        <v>48111.9</v>
      </c>
      <c r="AA13" s="16">
        <f t="shared" si="3"/>
        <v>13998.679999999998</v>
      </c>
      <c r="AB13" s="16">
        <f t="shared" si="3"/>
        <v>50798.12</v>
      </c>
      <c r="AC13" s="16">
        <f t="shared" si="3"/>
        <v>13606.88</v>
      </c>
      <c r="AD13" s="16">
        <f t="shared" si="3"/>
        <v>52136.97</v>
      </c>
      <c r="AE13" s="16">
        <f t="shared" si="3"/>
        <v>13348.54</v>
      </c>
    </row>
    <row r="14" spans="1:31" x14ac:dyDescent="0.3">
      <c r="A14" s="1"/>
      <c r="B14" s="1"/>
      <c r="C14" s="1" t="s">
        <v>607</v>
      </c>
      <c r="D14" s="1" t="s">
        <v>608</v>
      </c>
      <c r="E14" s="14"/>
      <c r="F14" s="14"/>
      <c r="G14" s="14"/>
      <c r="H14" s="14"/>
      <c r="I14" s="18"/>
      <c r="J14" s="18"/>
      <c r="K14" s="18"/>
      <c r="L14" s="18"/>
      <c r="M14" s="15"/>
      <c r="N14" s="1"/>
      <c r="O14" s="1">
        <v>403001</v>
      </c>
      <c r="P14" s="16">
        <f>'Boekhouding 2021'!F191</f>
        <v>29450</v>
      </c>
      <c r="Q14" s="16">
        <f>'Boekhouding 2021'!G191</f>
        <v>8400</v>
      </c>
      <c r="R14" s="16">
        <f>'Boekhouding 2022'!F204</f>
        <v>29450</v>
      </c>
      <c r="S14" s="16">
        <f>'Boekhouding 2022'!G204</f>
        <v>8400</v>
      </c>
      <c r="T14" s="16">
        <f>'Boekhouding 2023'!F222</f>
        <v>36000</v>
      </c>
      <c r="U14" s="16">
        <f>'Boekhouding 2023'!G222</f>
        <v>8400</v>
      </c>
      <c r="V14" s="16">
        <f>'Boekhouding 2024'!F237</f>
        <v>36000</v>
      </c>
      <c r="W14" s="16">
        <f>'Boekhouding 2024'!G237</f>
        <v>8400</v>
      </c>
      <c r="X14" s="16">
        <f>'Boekhouding 2021'!C191</f>
        <v>29057.91</v>
      </c>
      <c r="Y14" s="16">
        <f>'Boekhouding 2021'!D191</f>
        <v>9240</v>
      </c>
      <c r="Z14" s="16">
        <f>'Boekhouding 2022'!C204</f>
        <v>31869.9</v>
      </c>
      <c r="AA14" s="16">
        <f>'Boekhouding 2022'!D204</f>
        <v>9240</v>
      </c>
      <c r="AB14" s="16">
        <f>'Boekhouding 2023'!C222</f>
        <v>35149.800000000003</v>
      </c>
      <c r="AC14" s="16">
        <f>'Boekhouding 2023'!D222</f>
        <v>9240</v>
      </c>
      <c r="AD14" s="16">
        <f>'Boekhouding 2024'!C237</f>
        <v>36518.28</v>
      </c>
      <c r="AE14" s="16">
        <f>'Boekhouding 2024'!D237</f>
        <v>9340</v>
      </c>
    </row>
    <row r="15" spans="1:31" x14ac:dyDescent="0.3">
      <c r="A15" s="1"/>
      <c r="B15" s="1"/>
      <c r="C15" s="1" t="s">
        <v>609</v>
      </c>
      <c r="D15" s="1" t="s">
        <v>610</v>
      </c>
      <c r="E15" s="14"/>
      <c r="F15" s="14"/>
      <c r="G15" s="14"/>
      <c r="H15" s="14"/>
      <c r="I15" s="13"/>
      <c r="J15" s="13"/>
      <c r="K15" s="13"/>
      <c r="L15" s="13"/>
      <c r="M15" s="1"/>
      <c r="N15" s="1"/>
      <c r="O15" s="1">
        <v>403002</v>
      </c>
      <c r="P15" s="16">
        <f>'Boekhouding 2021'!F192</f>
        <v>5000</v>
      </c>
      <c r="Q15" s="16">
        <f>'Boekhouding 2021'!G192</f>
        <v>2525</v>
      </c>
      <c r="R15" s="16">
        <f>'Boekhouding 2022'!F205</f>
        <v>5000</v>
      </c>
      <c r="S15" s="16">
        <f>'Boekhouding 2022'!G205</f>
        <v>2525</v>
      </c>
      <c r="T15" s="16">
        <f>'Boekhouding 2023'!F223</f>
        <v>5000</v>
      </c>
      <c r="U15" s="16">
        <f>'Boekhouding 2023'!G223</f>
        <v>2525</v>
      </c>
      <c r="V15" s="16">
        <f>'Boekhouding 2024'!F238</f>
        <v>5000</v>
      </c>
      <c r="W15" s="16">
        <f>'Boekhouding 2024'!G238</f>
        <v>2525</v>
      </c>
      <c r="X15" s="16">
        <f>'Boekhouding 2021'!C192</f>
        <v>5071.09</v>
      </c>
      <c r="Y15" s="16">
        <f>'Boekhouding 2021'!D192</f>
        <v>3375</v>
      </c>
      <c r="Z15" s="16">
        <f>'Boekhouding 2022'!C205</f>
        <v>5295.58</v>
      </c>
      <c r="AA15" s="16">
        <f>'Boekhouding 2022'!D205</f>
        <v>2700</v>
      </c>
      <c r="AB15" s="16">
        <f>'Boekhouding 2023'!C223</f>
        <v>6409.42</v>
      </c>
      <c r="AC15" s="16">
        <f>'Boekhouding 2023'!D223</f>
        <v>2525</v>
      </c>
      <c r="AD15" s="16">
        <f>'Boekhouding 2024'!C238</f>
        <v>6134.76</v>
      </c>
      <c r="AE15" s="16">
        <f>'Boekhouding 2024'!D238</f>
        <v>2775</v>
      </c>
    </row>
    <row r="16" spans="1:31" x14ac:dyDescent="0.3">
      <c r="A16" s="1"/>
      <c r="B16" s="1"/>
      <c r="C16" s="1" t="s">
        <v>611</v>
      </c>
      <c r="D16" s="1" t="s">
        <v>612</v>
      </c>
      <c r="E16" s="14"/>
      <c r="F16" s="14"/>
      <c r="G16" s="14"/>
      <c r="H16" s="14"/>
      <c r="I16" s="13"/>
      <c r="J16" s="13"/>
      <c r="K16" s="13"/>
      <c r="L16" s="13"/>
      <c r="M16" s="1"/>
      <c r="N16" s="1"/>
      <c r="O16" s="1">
        <v>403003</v>
      </c>
      <c r="P16" s="16">
        <f>'Boekhouding 2021'!F193</f>
        <v>250</v>
      </c>
      <c r="Q16" s="16">
        <f>'Boekhouding 2021'!G193</f>
        <v>125</v>
      </c>
      <c r="R16" s="16">
        <f>'Boekhouding 2022'!F206</f>
        <v>250</v>
      </c>
      <c r="S16" s="16">
        <f>'Boekhouding 2022'!G206</f>
        <v>125</v>
      </c>
      <c r="T16" s="16">
        <f>'Boekhouding 2023'!F224</f>
        <v>250</v>
      </c>
      <c r="U16" s="16">
        <f>'Boekhouding 2023'!G224</f>
        <v>125</v>
      </c>
      <c r="V16" s="16">
        <f>'Boekhouding 2024'!F239</f>
        <v>250</v>
      </c>
      <c r="W16" s="16">
        <f>'Boekhouding 2024'!G239</f>
        <v>125</v>
      </c>
      <c r="X16" s="16">
        <f>'Boekhouding 2021'!C193</f>
        <v>281.49</v>
      </c>
      <c r="Y16" s="16">
        <f>'Boekhouding 2021'!D193</f>
        <v>134.38999999999999</v>
      </c>
      <c r="Z16" s="16">
        <f>'Boekhouding 2022'!C206</f>
        <v>227.43</v>
      </c>
      <c r="AA16" s="16">
        <f>'Boekhouding 2022'!D206</f>
        <v>125</v>
      </c>
      <c r="AB16" s="16">
        <f>'Boekhouding 2023'!C224</f>
        <v>323.3</v>
      </c>
      <c r="AC16" s="16">
        <f>'Boekhouding 2023'!D224</f>
        <v>250</v>
      </c>
      <c r="AD16" s="16">
        <f>'Boekhouding 2024'!C239</f>
        <v>450.39</v>
      </c>
      <c r="AE16" s="16">
        <f>'Boekhouding 2024'!D239</f>
        <v>183</v>
      </c>
    </row>
    <row r="17" spans="1:32" x14ac:dyDescent="0.3">
      <c r="A17" s="1"/>
      <c r="B17" s="1"/>
      <c r="C17" s="1" t="s">
        <v>613</v>
      </c>
      <c r="D17" s="1" t="s">
        <v>614</v>
      </c>
      <c r="E17" s="14"/>
      <c r="F17" s="14"/>
      <c r="G17" s="14"/>
      <c r="H17" s="14"/>
      <c r="I17" s="13"/>
      <c r="J17" s="13"/>
      <c r="K17" s="13"/>
      <c r="L17" s="13"/>
      <c r="M17" s="1"/>
      <c r="N17" s="1"/>
      <c r="O17" s="1">
        <v>403004</v>
      </c>
      <c r="P17" s="16">
        <f>'Boekhouding 2021'!F194</f>
        <v>1000</v>
      </c>
      <c r="Q17" s="16">
        <f>'Boekhouding 2021'!G194</f>
        <v>500</v>
      </c>
      <c r="R17" s="16">
        <f>'Boekhouding 2022'!F207</f>
        <v>1000</v>
      </c>
      <c r="S17" s="16">
        <f>'Boekhouding 2022'!G207</f>
        <v>500</v>
      </c>
      <c r="T17" s="16">
        <f>'Boekhouding 2023'!F225</f>
        <v>2000</v>
      </c>
      <c r="U17" s="16">
        <f>'Boekhouding 2023'!G225</f>
        <v>500</v>
      </c>
      <c r="V17" s="16">
        <f>'Boekhouding 2024'!F240</f>
        <v>1500</v>
      </c>
      <c r="W17" s="16">
        <f>'Boekhouding 2024'!G240</f>
        <v>500</v>
      </c>
      <c r="X17" s="16">
        <f>'Boekhouding 2021'!C194</f>
        <v>973.64</v>
      </c>
      <c r="Y17" s="16">
        <f>'Boekhouding 2021'!D194</f>
        <v>500</v>
      </c>
      <c r="Z17" s="16">
        <f>'Boekhouding 2022'!C207</f>
        <v>1264.0999999999999</v>
      </c>
      <c r="AA17" s="16">
        <f>'Boekhouding 2022'!D207</f>
        <v>500</v>
      </c>
      <c r="AB17" s="16">
        <f>'Boekhouding 2023'!C225</f>
        <v>1044.44</v>
      </c>
      <c r="AC17" s="16">
        <f>'Boekhouding 2023'!D225</f>
        <v>500</v>
      </c>
      <c r="AD17" s="16">
        <f>'Boekhouding 2024'!C240</f>
        <v>1017.92</v>
      </c>
      <c r="AE17" s="16">
        <f>'Boekhouding 2024'!D240</f>
        <v>500</v>
      </c>
    </row>
    <row r="18" spans="1:32" x14ac:dyDescent="0.3">
      <c r="A18" s="1"/>
      <c r="B18" s="1"/>
      <c r="C18" s="1" t="s">
        <v>615</v>
      </c>
      <c r="D18" s="1" t="s">
        <v>616</v>
      </c>
      <c r="E18" s="14"/>
      <c r="F18" s="14"/>
      <c r="G18" s="14"/>
      <c r="H18" s="14"/>
      <c r="I18" s="13"/>
      <c r="J18" s="13"/>
      <c r="K18" s="13"/>
      <c r="L18" s="13"/>
      <c r="M18" s="1"/>
      <c r="N18" s="1"/>
      <c r="O18" s="1">
        <v>403005</v>
      </c>
      <c r="P18" s="16">
        <f>'Boekhouding 2021'!F195</f>
        <v>1000</v>
      </c>
      <c r="Q18" s="16">
        <f>'Boekhouding 2021'!G195</f>
        <v>500</v>
      </c>
      <c r="R18" s="16">
        <f>'Boekhouding 2022'!F208</f>
        <v>1000</v>
      </c>
      <c r="S18" s="16">
        <f>'Boekhouding 2022'!G208</f>
        <v>500</v>
      </c>
      <c r="T18" s="16">
        <f>'Boekhouding 2023'!F226</f>
        <v>2000</v>
      </c>
      <c r="U18" s="16">
        <f>'Boekhouding 2023'!G226</f>
        <v>500</v>
      </c>
      <c r="V18" s="16">
        <f>'Boekhouding 2024'!F241</f>
        <v>1500</v>
      </c>
      <c r="W18" s="16">
        <f>'Boekhouding 2024'!G241</f>
        <v>500</v>
      </c>
      <c r="X18" s="16">
        <f>'Boekhouding 2021'!C195</f>
        <v>1103.32</v>
      </c>
      <c r="Y18" s="16">
        <f>'Boekhouding 2021'!D195</f>
        <v>500</v>
      </c>
      <c r="Z18" s="16">
        <f>'Boekhouding 2022'!C208</f>
        <v>1495.41</v>
      </c>
      <c r="AA18" s="16">
        <f>'Boekhouding 2022'!D208</f>
        <v>500</v>
      </c>
      <c r="AB18" s="16">
        <f>'Boekhouding 2023'!C226</f>
        <v>704.93</v>
      </c>
      <c r="AC18" s="16">
        <f>'Boekhouding 2023'!D226</f>
        <v>500</v>
      </c>
      <c r="AD18" s="16">
        <f>'Boekhouding 2024'!C241</f>
        <v>936.11</v>
      </c>
      <c r="AE18" s="16">
        <f>'Boekhouding 2024'!D241</f>
        <v>500</v>
      </c>
    </row>
    <row r="19" spans="1:32" x14ac:dyDescent="0.3">
      <c r="A19" s="1"/>
      <c r="B19" s="1"/>
      <c r="C19" s="1" t="s">
        <v>617</v>
      </c>
      <c r="D19" s="1" t="s">
        <v>618</v>
      </c>
      <c r="E19" s="14"/>
      <c r="F19" s="14"/>
      <c r="G19" s="14"/>
      <c r="H19" s="14"/>
      <c r="I19" s="13"/>
      <c r="J19" s="13"/>
      <c r="K19" s="13"/>
      <c r="L19" s="13"/>
      <c r="M19" s="1"/>
      <c r="N19" s="1"/>
      <c r="O19" s="1">
        <v>403006</v>
      </c>
      <c r="P19" s="16">
        <f>'Boekhouding 2021'!F196</f>
        <v>1000</v>
      </c>
      <c r="Q19" s="16">
        <f>'Boekhouding 2021'!G196</f>
        <v>250</v>
      </c>
      <c r="R19" s="16">
        <f>'Boekhouding 2022'!F209</f>
        <v>750</v>
      </c>
      <c r="S19" s="16">
        <f>'Boekhouding 2022'!G209</f>
        <v>250</v>
      </c>
      <c r="T19" s="16">
        <f>'Boekhouding 2023'!F227</f>
        <v>1000</v>
      </c>
      <c r="U19" s="16">
        <f>'Boekhouding 2023'!G227</f>
        <v>250</v>
      </c>
      <c r="V19" s="16">
        <f>'Boekhouding 2024'!F242</f>
        <v>1000</v>
      </c>
      <c r="W19" s="16">
        <f>'Boekhouding 2024'!G242</f>
        <v>250</v>
      </c>
      <c r="X19" s="16">
        <f>'Boekhouding 2021'!C196</f>
        <v>1577.77</v>
      </c>
      <c r="Y19" s="16">
        <f>'Boekhouding 2021'!D196</f>
        <v>684.81</v>
      </c>
      <c r="Z19" s="16">
        <f>'Boekhouding 2022'!C209</f>
        <v>1683.06</v>
      </c>
      <c r="AA19" s="16">
        <f>'Boekhouding 2022'!D209</f>
        <v>862.8</v>
      </c>
      <c r="AB19" s="16">
        <f>'Boekhouding 2023'!C227</f>
        <v>813.13</v>
      </c>
      <c r="AC19" s="16">
        <f>'Boekhouding 2023'!D227</f>
        <v>348.13</v>
      </c>
      <c r="AD19" s="16">
        <f>'Boekhouding 2024'!C242</f>
        <v>304.95999999999998</v>
      </c>
      <c r="AE19" s="16">
        <f>'Boekhouding 2024'!D242</f>
        <v>38.869999999999997</v>
      </c>
    </row>
    <row r="20" spans="1:32" x14ac:dyDescent="0.3">
      <c r="A20" s="1"/>
      <c r="B20" s="1"/>
      <c r="C20" s="1" t="s">
        <v>619</v>
      </c>
      <c r="D20" s="1" t="s">
        <v>620</v>
      </c>
      <c r="E20" s="14"/>
      <c r="F20" s="14"/>
      <c r="G20" s="14"/>
      <c r="H20" s="14"/>
      <c r="I20" s="13"/>
      <c r="J20" s="13"/>
      <c r="K20" s="13"/>
      <c r="L20" s="13"/>
      <c r="M20" s="1"/>
      <c r="N20" s="1"/>
      <c r="O20" s="1">
        <v>403007</v>
      </c>
      <c r="P20" s="16">
        <f>'Boekhouding 2021'!F197</f>
        <v>1750</v>
      </c>
      <c r="Q20" s="16">
        <f>'Boekhouding 2021'!G197</f>
        <v>150</v>
      </c>
      <c r="R20" s="16">
        <f>'Boekhouding 2022'!F210</f>
        <v>1500</v>
      </c>
      <c r="S20" s="16">
        <f>'Boekhouding 2022'!G210</f>
        <v>150</v>
      </c>
      <c r="T20" s="16">
        <f>'Boekhouding 2023'!F228</f>
        <v>1750</v>
      </c>
      <c r="U20" s="16">
        <f>'Boekhouding 2023'!G228</f>
        <v>150</v>
      </c>
      <c r="V20" s="16">
        <f>'Boekhouding 2024'!F243</f>
        <v>1750</v>
      </c>
      <c r="W20" s="16">
        <f>'Boekhouding 2024'!G243</f>
        <v>150</v>
      </c>
      <c r="X20" s="16">
        <f>'Boekhouding 2021'!C197</f>
        <v>2142.5100000000002</v>
      </c>
      <c r="Y20" s="16">
        <f>'Boekhouding 2021'!D197</f>
        <v>7.65</v>
      </c>
      <c r="Z20" s="16">
        <f>'Boekhouding 2022'!C210</f>
        <v>1636.29</v>
      </c>
      <c r="AA20" s="16">
        <f>'Boekhouding 2022'!D210</f>
        <v>61.9</v>
      </c>
      <c r="AB20" s="16">
        <f>'Boekhouding 2023'!C228</f>
        <v>2088.31</v>
      </c>
      <c r="AC20" s="16">
        <f>'Boekhouding 2023'!D228</f>
        <v>243.75</v>
      </c>
      <c r="AD20" s="16">
        <f>'Boekhouding 2024'!C243</f>
        <v>2397.65</v>
      </c>
      <c r="AE20" s="16">
        <f>'Boekhouding 2024'!D243</f>
        <v>11.67</v>
      </c>
    </row>
    <row r="21" spans="1:32" x14ac:dyDescent="0.3">
      <c r="A21" s="1"/>
      <c r="B21" s="1"/>
      <c r="C21" s="1" t="s">
        <v>621</v>
      </c>
      <c r="D21" s="1" t="s">
        <v>622</v>
      </c>
      <c r="E21" s="14"/>
      <c r="F21" s="14"/>
      <c r="G21" s="14"/>
      <c r="H21" s="14"/>
      <c r="I21" s="13"/>
      <c r="J21" s="13"/>
      <c r="K21" s="13"/>
      <c r="L21" s="13"/>
      <c r="M21" s="1"/>
      <c r="N21" s="1"/>
      <c r="O21" s="1">
        <v>403008</v>
      </c>
      <c r="P21" s="16">
        <f>'Boekhouding 2021'!F198</f>
        <v>500</v>
      </c>
      <c r="Q21" s="16">
        <f>'Boekhouding 2021'!G198</f>
        <v>150</v>
      </c>
      <c r="R21" s="16">
        <f>'Boekhouding 2022'!F211</f>
        <v>500</v>
      </c>
      <c r="S21" s="16">
        <f>'Boekhouding 2022'!G211</f>
        <v>150</v>
      </c>
      <c r="T21" s="16">
        <f>'Boekhouding 2023'!F229</f>
        <v>500</v>
      </c>
      <c r="U21" s="16">
        <f>'Boekhouding 2023'!G229</f>
        <v>150</v>
      </c>
      <c r="V21" s="16">
        <f>'Boekhouding 2024'!F244</f>
        <v>500</v>
      </c>
      <c r="W21" s="16">
        <f>'Boekhouding 2024'!G244</f>
        <v>150</v>
      </c>
      <c r="X21" s="16">
        <f>'Boekhouding 2021'!C198</f>
        <v>651.29999999999995</v>
      </c>
      <c r="Y21" s="16">
        <f>'Boekhouding 2021'!D198</f>
        <v>7</v>
      </c>
      <c r="Z21" s="16">
        <f>'Boekhouding 2022'!C211</f>
        <v>251.2</v>
      </c>
      <c r="AA21" s="16">
        <f>'Boekhouding 2022'!D211</f>
        <v>8.98</v>
      </c>
      <c r="AB21" s="16">
        <f>'Boekhouding 2023'!C229</f>
        <v>122.65</v>
      </c>
      <c r="AC21" s="16">
        <f>'Boekhouding 2023'!D229</f>
        <v>0</v>
      </c>
      <c r="AD21" s="16">
        <f>'Boekhouding 2024'!C244</f>
        <v>192.55</v>
      </c>
      <c r="AE21" s="16">
        <f>'Boekhouding 2024'!D244</f>
        <v>0</v>
      </c>
    </row>
    <row r="22" spans="1:32" x14ac:dyDescent="0.3">
      <c r="A22" s="1"/>
      <c r="B22" s="1"/>
      <c r="C22" s="1" t="s">
        <v>623</v>
      </c>
      <c r="D22" s="1" t="s">
        <v>624</v>
      </c>
      <c r="E22" s="14"/>
      <c r="F22" s="14"/>
      <c r="G22" s="14"/>
      <c r="H22" s="14"/>
      <c r="I22" s="13"/>
      <c r="J22" s="13"/>
      <c r="K22" s="13"/>
      <c r="L22" s="13"/>
      <c r="M22" s="1"/>
      <c r="N22" s="1"/>
      <c r="O22" s="1">
        <v>403009</v>
      </c>
      <c r="P22" s="16">
        <f>'Boekhouding 2021'!F199</f>
        <v>6000</v>
      </c>
      <c r="Q22" s="16">
        <f>'Boekhouding 2021'!G199</f>
        <v>0</v>
      </c>
      <c r="R22" s="16">
        <f>'Boekhouding 2022'!F212</f>
        <v>2900</v>
      </c>
      <c r="S22" s="16">
        <f>'Boekhouding 2022'!G212</f>
        <v>0</v>
      </c>
      <c r="T22" s="16">
        <f>'Boekhouding 2023'!F230</f>
        <v>4300</v>
      </c>
      <c r="U22" s="16">
        <f>'Boekhouding 2023'!G230</f>
        <v>0</v>
      </c>
      <c r="V22" s="16">
        <f>'Boekhouding 2024'!F245</f>
        <v>4300</v>
      </c>
      <c r="W22" s="16">
        <f>'Boekhouding 2024'!G245</f>
        <v>0</v>
      </c>
      <c r="X22" s="16">
        <f>'Boekhouding 2021'!C199</f>
        <v>4732.54</v>
      </c>
      <c r="Y22" s="16">
        <f>'Boekhouding 2021'!D199</f>
        <v>0</v>
      </c>
      <c r="Z22" s="16">
        <f>'Boekhouding 2022'!C212</f>
        <v>4388.93</v>
      </c>
      <c r="AA22" s="16">
        <f>'Boekhouding 2022'!D212</f>
        <v>0</v>
      </c>
      <c r="AB22" s="16">
        <f>'Boekhouding 2023'!C230</f>
        <v>4142.1400000000003</v>
      </c>
      <c r="AC22" s="16">
        <f>'Boekhouding 2023'!D230</f>
        <v>0</v>
      </c>
      <c r="AD22" s="16">
        <f>'Boekhouding 2024'!C245</f>
        <v>4184.3500000000004</v>
      </c>
      <c r="AE22" s="16">
        <f>'Boekhouding 2024'!D245</f>
        <v>0</v>
      </c>
    </row>
    <row r="23" spans="1:32" s="19" customFormat="1" x14ac:dyDescent="0.3">
      <c r="A23" s="15"/>
      <c r="B23" s="15" t="s">
        <v>625</v>
      </c>
      <c r="C23" s="15"/>
      <c r="D23" s="15" t="s">
        <v>626</v>
      </c>
      <c r="E23" s="17"/>
      <c r="F23" s="17"/>
      <c r="G23" s="17"/>
      <c r="H23" s="17"/>
      <c r="I23" s="13"/>
      <c r="J23" s="13"/>
      <c r="K23" s="13"/>
      <c r="L23" s="13"/>
      <c r="M23" s="1"/>
      <c r="N23" s="15"/>
      <c r="O23" s="15" t="s">
        <v>819</v>
      </c>
      <c r="P23" s="29">
        <f>SUM(P24:P31)</f>
        <v>11700</v>
      </c>
      <c r="Q23" s="29">
        <f>SUM(Q24:Q31)</f>
        <v>0</v>
      </c>
      <c r="R23" s="29">
        <f t="shared" ref="R23:AE23" si="4">R24+R25+R26+R27+R28+R29+R30+R31</f>
        <v>12800</v>
      </c>
      <c r="S23" s="29">
        <f>S24+S25+S26+S27+S28+S29+S30+S31</f>
        <v>0</v>
      </c>
      <c r="T23" s="29">
        <f t="shared" si="4"/>
        <v>12000</v>
      </c>
      <c r="U23" s="29">
        <f t="shared" si="4"/>
        <v>0</v>
      </c>
      <c r="V23" s="29">
        <f t="shared" si="4"/>
        <v>11000</v>
      </c>
      <c r="W23" s="29">
        <f t="shared" si="4"/>
        <v>0</v>
      </c>
      <c r="X23" s="29">
        <f t="shared" si="4"/>
        <v>10561.060000000001</v>
      </c>
      <c r="Y23" s="29">
        <f t="shared" si="4"/>
        <v>0</v>
      </c>
      <c r="Z23" s="29">
        <f t="shared" si="4"/>
        <v>11010.69</v>
      </c>
      <c r="AA23" s="29">
        <f t="shared" si="4"/>
        <v>742.86</v>
      </c>
      <c r="AB23" s="29">
        <f t="shared" si="4"/>
        <v>10551.93</v>
      </c>
      <c r="AC23" s="29">
        <f t="shared" si="4"/>
        <v>14.5</v>
      </c>
      <c r="AD23" s="29">
        <f t="shared" si="4"/>
        <v>11117.779999999999</v>
      </c>
      <c r="AE23" s="29">
        <f t="shared" si="4"/>
        <v>0.5</v>
      </c>
    </row>
    <row r="24" spans="1:32" x14ac:dyDescent="0.3">
      <c r="A24" s="1"/>
      <c r="B24" s="1"/>
      <c r="C24" s="1" t="s">
        <v>627</v>
      </c>
      <c r="D24" s="1" t="s">
        <v>628</v>
      </c>
      <c r="E24" s="14"/>
      <c r="F24" s="14"/>
      <c r="G24" s="14"/>
      <c r="H24" s="14"/>
      <c r="I24" s="13"/>
      <c r="J24" s="13"/>
      <c r="K24" s="13"/>
      <c r="L24" s="13"/>
      <c r="M24" s="1"/>
      <c r="N24" s="1"/>
      <c r="O24" s="1">
        <v>404001</v>
      </c>
      <c r="P24" s="16">
        <f>'Boekhouding 2021'!F201</f>
        <v>2500</v>
      </c>
      <c r="Q24" s="16">
        <f>'Boekhouding 2021'!G201</f>
        <v>0</v>
      </c>
      <c r="R24" s="16">
        <f>'Boekhouding 2022'!F214</f>
        <v>3000</v>
      </c>
      <c r="S24" s="16">
        <f>'Boekhouding 2022'!G214</f>
        <v>0</v>
      </c>
      <c r="T24" s="16">
        <f>'Boekhouding 2023'!F232</f>
        <v>3000</v>
      </c>
      <c r="U24" s="16">
        <f>'Boekhouding 2023'!G232</f>
        <v>0</v>
      </c>
      <c r="V24" s="16">
        <f>'Boekhouding 2024'!F247</f>
        <v>3000</v>
      </c>
      <c r="W24" s="16">
        <f>'Boekhouding 2024'!G247</f>
        <v>0</v>
      </c>
      <c r="X24" s="16">
        <f>'Boekhouding 2021'!C201</f>
        <v>3455.05</v>
      </c>
      <c r="Y24" s="16">
        <f>'Boekhouding 2021'!D201</f>
        <v>0</v>
      </c>
      <c r="Z24" s="16">
        <f>'Boekhouding 2022'!C214</f>
        <v>3000.9</v>
      </c>
      <c r="AA24" s="16">
        <f>'Boekhouding 2022'!D214</f>
        <v>0</v>
      </c>
      <c r="AB24" s="16">
        <f>'Boekhouding 2023'!C232</f>
        <v>2409.7199999999998</v>
      </c>
      <c r="AC24" s="16">
        <f>'Boekhouding 2023'!D232</f>
        <v>0</v>
      </c>
      <c r="AD24" s="16">
        <f>'Boekhouding 2024'!C247</f>
        <v>3447.1</v>
      </c>
      <c r="AE24" s="16">
        <f>'Boekhouding 2024'!D247</f>
        <v>0</v>
      </c>
    </row>
    <row r="25" spans="1:32" x14ac:dyDescent="0.3">
      <c r="A25" s="1"/>
      <c r="B25" s="1"/>
      <c r="C25" s="1" t="s">
        <v>629</v>
      </c>
      <c r="D25" s="1" t="s">
        <v>630</v>
      </c>
      <c r="E25" s="14"/>
      <c r="F25" s="14"/>
      <c r="G25" s="14"/>
      <c r="H25" s="14"/>
      <c r="I25" s="13"/>
      <c r="J25" s="13"/>
      <c r="K25" s="13"/>
      <c r="L25" s="13"/>
      <c r="M25" s="1"/>
      <c r="N25" s="1"/>
      <c r="O25" s="1">
        <v>404002</v>
      </c>
      <c r="P25" s="16">
        <f>'Boekhouding 2021'!F202</f>
        <v>3000</v>
      </c>
      <c r="Q25" s="16">
        <f>'Boekhouding 2021'!G202</f>
        <v>0</v>
      </c>
      <c r="R25" s="16">
        <f>'Boekhouding 2022'!F215</f>
        <v>3000</v>
      </c>
      <c r="S25" s="16">
        <f>'Boekhouding 2022'!G215</f>
        <v>0</v>
      </c>
      <c r="T25" s="16">
        <f>'Boekhouding 2023'!F233</f>
        <v>2500</v>
      </c>
      <c r="U25" s="16">
        <f>'Boekhouding 2023'!G233</f>
        <v>0</v>
      </c>
      <c r="V25" s="16">
        <f>'Boekhouding 2024'!F248</f>
        <v>2000</v>
      </c>
      <c r="W25" s="16">
        <f>'Boekhouding 2024'!G248</f>
        <v>0</v>
      </c>
      <c r="X25" s="16">
        <f>'Boekhouding 2021'!C202</f>
        <v>1724.19</v>
      </c>
      <c r="Y25" s="16">
        <f>'Boekhouding 2021'!D202</f>
        <v>0</v>
      </c>
      <c r="Z25" s="16">
        <f>'Boekhouding 2022'!C215</f>
        <v>1929.12</v>
      </c>
      <c r="AA25" s="16">
        <f>'Boekhouding 2022'!D215</f>
        <v>0</v>
      </c>
      <c r="AB25" s="16">
        <f>'Boekhouding 2023'!C233</f>
        <v>1378.45</v>
      </c>
      <c r="AC25" s="16">
        <f>'Boekhouding 2023'!D233</f>
        <v>0</v>
      </c>
      <c r="AD25" s="16">
        <f>'Boekhouding 2024'!C248</f>
        <v>1444.73</v>
      </c>
      <c r="AE25" s="16">
        <f>'Boekhouding 2024'!D248</f>
        <v>0</v>
      </c>
    </row>
    <row r="26" spans="1:32" x14ac:dyDescent="0.3">
      <c r="A26" s="1"/>
      <c r="B26" s="1"/>
      <c r="C26" s="1" t="s">
        <v>631</v>
      </c>
      <c r="D26" s="1" t="s">
        <v>632</v>
      </c>
      <c r="E26" s="14"/>
      <c r="F26" s="14"/>
      <c r="G26" s="14"/>
      <c r="H26" s="14"/>
      <c r="I26" s="13"/>
      <c r="J26" s="13"/>
      <c r="K26" s="13"/>
      <c r="L26" s="13"/>
      <c r="M26" s="1"/>
      <c r="N26" s="1"/>
      <c r="O26" s="1">
        <v>404003</v>
      </c>
      <c r="P26" s="16">
        <f>'Boekhouding 2021'!F203</f>
        <v>2500</v>
      </c>
      <c r="Q26" s="16">
        <f>'Boekhouding 2021'!G203</f>
        <v>0</v>
      </c>
      <c r="R26" s="16">
        <f>'Boekhouding 2022'!F216</f>
        <v>2500</v>
      </c>
      <c r="S26" s="16">
        <f>'Boekhouding 2022'!G216</f>
        <v>0</v>
      </c>
      <c r="T26" s="16">
        <f>'Boekhouding 2023'!F234</f>
        <v>2500</v>
      </c>
      <c r="U26" s="16">
        <f>'Boekhouding 2023'!G234</f>
        <v>0</v>
      </c>
      <c r="V26" s="16">
        <f>'Boekhouding 2024'!F249</f>
        <v>2000</v>
      </c>
      <c r="W26" s="16">
        <f>'Boekhouding 2024'!G249</f>
        <v>0</v>
      </c>
      <c r="X26" s="16">
        <f>'Boekhouding 2021'!C203</f>
        <v>1367.74</v>
      </c>
      <c r="Y26" s="16">
        <f>'Boekhouding 2021'!D203</f>
        <v>0</v>
      </c>
      <c r="Z26" s="16">
        <f>'Boekhouding 2022'!C216</f>
        <v>967.27</v>
      </c>
      <c r="AA26" s="16">
        <f>'Boekhouding 2022'!D216</f>
        <v>0</v>
      </c>
      <c r="AB26" s="16">
        <f>'Boekhouding 2023'!C234</f>
        <v>1669.76</v>
      </c>
      <c r="AC26" s="16">
        <f>'Boekhouding 2023'!D234</f>
        <v>0</v>
      </c>
      <c r="AD26" s="16">
        <f>'Boekhouding 2024'!C249</f>
        <v>1243.78</v>
      </c>
      <c r="AE26" s="16">
        <f>'Boekhouding 2024'!D249</f>
        <v>0</v>
      </c>
    </row>
    <row r="27" spans="1:32" x14ac:dyDescent="0.3">
      <c r="A27" s="1"/>
      <c r="B27" s="1"/>
      <c r="C27" s="1" t="s">
        <v>633</v>
      </c>
      <c r="D27" s="1" t="s">
        <v>634</v>
      </c>
      <c r="E27" s="14"/>
      <c r="F27" s="14"/>
      <c r="G27" s="14"/>
      <c r="H27" s="14"/>
      <c r="I27" s="13"/>
      <c r="J27" s="13"/>
      <c r="K27" s="13"/>
      <c r="L27" s="13"/>
      <c r="M27" s="1"/>
      <c r="N27" s="1"/>
      <c r="O27" s="1">
        <v>404004</v>
      </c>
      <c r="P27" s="16">
        <f>'Boekhouding 2021'!F204</f>
        <v>600</v>
      </c>
      <c r="Q27" s="16">
        <f>'Boekhouding 2021'!G204</f>
        <v>0</v>
      </c>
      <c r="R27" s="16">
        <f>'Boekhouding 2022'!F217</f>
        <v>600</v>
      </c>
      <c r="S27" s="16">
        <f>'Boekhouding 2022'!G217</f>
        <v>0</v>
      </c>
      <c r="T27" s="16">
        <f>'Boekhouding 2023'!F235</f>
        <v>800</v>
      </c>
      <c r="U27" s="16">
        <f>'Boekhouding 2023'!G235</f>
        <v>0</v>
      </c>
      <c r="V27" s="16">
        <f>'Boekhouding 2024'!F250</f>
        <v>800</v>
      </c>
      <c r="W27" s="16">
        <f>'Boekhouding 2024'!G250</f>
        <v>0</v>
      </c>
      <c r="X27" s="16">
        <f>'Boekhouding 2021'!C204</f>
        <v>392.5</v>
      </c>
      <c r="Y27" s="16">
        <f>'Boekhouding 2021'!D204</f>
        <v>0</v>
      </c>
      <c r="Z27" s="16">
        <f>'Boekhouding 2022'!C217</f>
        <v>600</v>
      </c>
      <c r="AA27" s="16">
        <f>'Boekhouding 2022'!D217</f>
        <v>0</v>
      </c>
      <c r="AB27" s="16">
        <f>'Boekhouding 2023'!C235</f>
        <v>500</v>
      </c>
      <c r="AC27" s="16">
        <f>'Boekhouding 2023'!D235</f>
        <v>0</v>
      </c>
      <c r="AD27" s="16">
        <f>'Boekhouding 2024'!C250</f>
        <v>800</v>
      </c>
      <c r="AE27" s="16">
        <f>'Boekhouding 2024'!D250</f>
        <v>0</v>
      </c>
    </row>
    <row r="28" spans="1:32" x14ac:dyDescent="0.3">
      <c r="A28" s="1"/>
      <c r="B28" s="1"/>
      <c r="C28" s="1" t="s">
        <v>635</v>
      </c>
      <c r="D28" s="1" t="s">
        <v>636</v>
      </c>
      <c r="E28" s="14"/>
      <c r="F28" s="14"/>
      <c r="G28" s="14"/>
      <c r="H28" s="14"/>
      <c r="I28" s="13"/>
      <c r="J28" s="13"/>
      <c r="K28" s="13"/>
      <c r="L28" s="13"/>
      <c r="M28" s="1"/>
      <c r="N28" s="1"/>
      <c r="O28" s="1">
        <v>404005</v>
      </c>
      <c r="P28" s="16">
        <f>'Boekhouding 2021'!F205</f>
        <v>600</v>
      </c>
      <c r="Q28" s="16">
        <f>'Boekhouding 2021'!G205</f>
        <v>0</v>
      </c>
      <c r="R28" s="16">
        <f>'Boekhouding 2022'!F218</f>
        <v>600</v>
      </c>
      <c r="S28" s="16">
        <f>'Boekhouding 2022'!G218</f>
        <v>0</v>
      </c>
      <c r="T28" s="16">
        <f>'Boekhouding 2023'!F236</f>
        <v>600</v>
      </c>
      <c r="U28" s="16">
        <f>'Boekhouding 2023'!G236</f>
        <v>0</v>
      </c>
      <c r="V28" s="16">
        <f>'Boekhouding 2024'!F251</f>
        <v>600</v>
      </c>
      <c r="W28" s="16">
        <f>'Boekhouding 2024'!G251</f>
        <v>0</v>
      </c>
      <c r="X28" s="16">
        <f>'Boekhouding 2021'!C205</f>
        <v>462.5</v>
      </c>
      <c r="Y28" s="16">
        <f>'Boekhouding 2021'!D205</f>
        <v>0</v>
      </c>
      <c r="Z28" s="16">
        <f>'Boekhouding 2022'!C218</f>
        <v>600</v>
      </c>
      <c r="AA28" s="16">
        <f>'Boekhouding 2022'!D218</f>
        <v>0</v>
      </c>
      <c r="AB28" s="16">
        <f>'Boekhouding 2023'!C236</f>
        <v>398.02</v>
      </c>
      <c r="AC28" s="16">
        <f>'Boekhouding 2023'!D236</f>
        <v>0</v>
      </c>
      <c r="AD28" s="16">
        <f>'Boekhouding 2024'!C251</f>
        <v>600</v>
      </c>
      <c r="AE28" s="16">
        <f>'Boekhouding 2024'!D251</f>
        <v>0</v>
      </c>
    </row>
    <row r="29" spans="1:32" x14ac:dyDescent="0.3">
      <c r="A29" s="1"/>
      <c r="B29" s="1"/>
      <c r="C29" s="1" t="s">
        <v>637</v>
      </c>
      <c r="D29" s="1" t="s">
        <v>638</v>
      </c>
      <c r="E29" s="14"/>
      <c r="F29" s="14"/>
      <c r="G29" s="14"/>
      <c r="H29" s="14"/>
      <c r="I29" s="13"/>
      <c r="J29" s="13"/>
      <c r="K29" s="13"/>
      <c r="L29" s="13"/>
      <c r="M29" s="1"/>
      <c r="N29" s="1"/>
      <c r="O29" s="1">
        <v>404006</v>
      </c>
      <c r="P29" s="16">
        <f>'Boekhouding 2021'!F206</f>
        <v>500</v>
      </c>
      <c r="Q29" s="16">
        <f>'Boekhouding 2021'!G206</f>
        <v>0</v>
      </c>
      <c r="R29" s="16">
        <f>'Boekhouding 2022'!F219</f>
        <v>500</v>
      </c>
      <c r="S29" s="16">
        <f>'Boekhouding 2022'!G219</f>
        <v>0</v>
      </c>
      <c r="T29" s="16">
        <f>'Boekhouding 2023'!F237</f>
        <v>400</v>
      </c>
      <c r="U29" s="16">
        <f>'Boekhouding 2023'!G237</f>
        <v>0</v>
      </c>
      <c r="V29" s="16">
        <f>'Boekhouding 2024'!F252</f>
        <v>400</v>
      </c>
      <c r="W29" s="16">
        <f>'Boekhouding 2024'!G252</f>
        <v>0</v>
      </c>
      <c r="X29" s="16">
        <f>'Boekhouding 2021'!C206</f>
        <v>493.47</v>
      </c>
      <c r="Y29" s="16">
        <f>'Boekhouding 2021'!D206</f>
        <v>0</v>
      </c>
      <c r="Z29" s="16">
        <f>'Boekhouding 2022'!C219</f>
        <v>963.1</v>
      </c>
      <c r="AA29" s="16">
        <f>'Boekhouding 2022'!D219</f>
        <v>0</v>
      </c>
      <c r="AB29" s="16">
        <f>'Boekhouding 2023'!C237</f>
        <v>771.2</v>
      </c>
      <c r="AC29" s="16">
        <f>'Boekhouding 2023'!D237</f>
        <v>0</v>
      </c>
      <c r="AD29" s="16">
        <f>'Boekhouding 2024'!C252</f>
        <v>504.4</v>
      </c>
      <c r="AE29" s="16">
        <f>'Boekhouding 2024'!D252</f>
        <v>0</v>
      </c>
    </row>
    <row r="30" spans="1:32" x14ac:dyDescent="0.3">
      <c r="A30" s="1"/>
      <c r="B30" s="1"/>
      <c r="C30" s="1" t="s">
        <v>639</v>
      </c>
      <c r="D30" s="2" t="s">
        <v>640</v>
      </c>
      <c r="E30" s="14"/>
      <c r="F30" s="14"/>
      <c r="G30" s="14"/>
      <c r="H30" s="14"/>
      <c r="I30" s="13"/>
      <c r="J30" s="13"/>
      <c r="K30" s="13"/>
      <c r="L30" s="13"/>
      <c r="M30" s="1"/>
      <c r="N30" s="1"/>
      <c r="O30" s="1">
        <v>404007</v>
      </c>
      <c r="P30" s="16">
        <f>'Boekhouding 2021'!F207</f>
        <v>1000</v>
      </c>
      <c r="Q30" s="16">
        <f>'Boekhouding 2021'!G207</f>
        <v>0</v>
      </c>
      <c r="R30" s="16">
        <f>'Boekhouding 2022'!F220</f>
        <v>1600</v>
      </c>
      <c r="S30" s="16">
        <f>'Boekhouding 2022'!G220</f>
        <v>0</v>
      </c>
      <c r="T30" s="16">
        <f>'Boekhouding 2023'!F238</f>
        <v>1200</v>
      </c>
      <c r="U30" s="16">
        <f>'Boekhouding 2023'!G238</f>
        <v>0</v>
      </c>
      <c r="V30" s="16">
        <f>'Boekhouding 2024'!F253</f>
        <v>1200</v>
      </c>
      <c r="W30" s="16">
        <f>'Boekhouding 2024'!G253</f>
        <v>0</v>
      </c>
      <c r="X30" s="16">
        <f>'Boekhouding 2021'!C207</f>
        <v>1169.74</v>
      </c>
      <c r="Y30" s="16">
        <f>'Boekhouding 2021'!D207</f>
        <v>0</v>
      </c>
      <c r="Z30" s="16">
        <f>'Boekhouding 2022'!C220</f>
        <v>1045.22</v>
      </c>
      <c r="AA30" s="16">
        <f>'Boekhouding 2022'!D220</f>
        <v>0</v>
      </c>
      <c r="AB30" s="16">
        <f>'Boekhouding 2023'!C238</f>
        <v>1308.55</v>
      </c>
      <c r="AC30" s="16">
        <f>'Boekhouding 2023'!D238</f>
        <v>14.5</v>
      </c>
      <c r="AD30" s="16">
        <f>'Boekhouding 2024'!C253</f>
        <v>1571.8</v>
      </c>
      <c r="AE30" s="16">
        <f>'Boekhouding 2024'!D253</f>
        <v>0.5</v>
      </c>
    </row>
    <row r="31" spans="1:32" x14ac:dyDescent="0.3">
      <c r="A31" s="1"/>
      <c r="B31" s="1"/>
      <c r="C31" s="1" t="s">
        <v>641</v>
      </c>
      <c r="D31" s="2" t="s">
        <v>642</v>
      </c>
      <c r="E31" s="14"/>
      <c r="F31" s="14"/>
      <c r="G31" s="14"/>
      <c r="H31" s="14"/>
      <c r="I31" s="13"/>
      <c r="J31" s="13"/>
      <c r="K31" s="13"/>
      <c r="L31" s="13"/>
      <c r="M31" s="1"/>
      <c r="N31" s="1"/>
      <c r="O31" s="1">
        <v>404008</v>
      </c>
      <c r="P31" s="16">
        <f>'Boekhouding 2021'!F208</f>
        <v>1000</v>
      </c>
      <c r="Q31" s="16">
        <f>'Boekhouding 2021'!G208</f>
        <v>0</v>
      </c>
      <c r="R31" s="16">
        <f>'Boekhouding 2022'!F221</f>
        <v>1000</v>
      </c>
      <c r="S31" s="16">
        <f>'Boekhouding 2022'!G221</f>
        <v>0</v>
      </c>
      <c r="T31" s="16">
        <f>'Boekhouding 2023'!F239</f>
        <v>1000</v>
      </c>
      <c r="U31" s="16">
        <f>'Boekhouding 2023'!G239</f>
        <v>0</v>
      </c>
      <c r="V31" s="16">
        <f>'Boekhouding 2024'!F254</f>
        <v>1000</v>
      </c>
      <c r="W31" s="16">
        <f>'Boekhouding 2024'!G254</f>
        <v>0</v>
      </c>
      <c r="X31" s="16">
        <f>'Boekhouding 2021'!C208</f>
        <v>1495.87</v>
      </c>
      <c r="Y31" s="16">
        <f>'Boekhouding 2021'!D208</f>
        <v>0</v>
      </c>
      <c r="Z31" s="16">
        <f>'Boekhouding 2022'!C221</f>
        <v>1905.08</v>
      </c>
      <c r="AA31" s="16">
        <f>'Boekhouding 2022'!D221</f>
        <v>742.86</v>
      </c>
      <c r="AB31" s="16">
        <f>'Boekhouding 2023'!C239</f>
        <v>2116.23</v>
      </c>
      <c r="AC31" s="16">
        <f>'Boekhouding 2023'!D239</f>
        <v>0</v>
      </c>
      <c r="AD31" s="16">
        <f>'Boekhouding 2024'!C254</f>
        <v>1505.97</v>
      </c>
      <c r="AE31" s="16">
        <f>'Boekhouding 2024'!D254</f>
        <v>0</v>
      </c>
    </row>
    <row r="32" spans="1:32" s="19" customFormat="1" x14ac:dyDescent="0.3">
      <c r="A32" s="15"/>
      <c r="B32" s="15" t="s">
        <v>643</v>
      </c>
      <c r="C32" s="15"/>
      <c r="D32" s="15" t="s">
        <v>644</v>
      </c>
      <c r="E32" s="17"/>
      <c r="F32" s="17"/>
      <c r="G32" s="17"/>
      <c r="H32" s="17"/>
      <c r="I32" s="13"/>
      <c r="J32" s="13"/>
      <c r="K32" s="13"/>
      <c r="L32" s="13"/>
      <c r="M32" s="1"/>
      <c r="N32" s="15"/>
      <c r="O32" s="15" t="s">
        <v>820</v>
      </c>
      <c r="P32" s="29">
        <f>SUM(P33:P39)</f>
        <v>122150</v>
      </c>
      <c r="Q32" s="29">
        <f>SUM(Q33:Q39)</f>
        <v>298600</v>
      </c>
      <c r="R32" s="29">
        <f t="shared" ref="R32:AE32" si="5">R33+R34+R35+R36+R37+R38+R39+R40</f>
        <v>122150</v>
      </c>
      <c r="S32" s="29">
        <f t="shared" si="5"/>
        <v>304600</v>
      </c>
      <c r="T32" s="29">
        <f t="shared" si="5"/>
        <v>130128</v>
      </c>
      <c r="U32" s="29">
        <f t="shared" si="5"/>
        <v>328684</v>
      </c>
      <c r="V32" s="29">
        <f t="shared" si="5"/>
        <v>138425</v>
      </c>
      <c r="W32" s="29">
        <f t="shared" si="5"/>
        <v>328900</v>
      </c>
      <c r="X32" s="29">
        <f t="shared" si="5"/>
        <v>257942.58</v>
      </c>
      <c r="Y32" s="29">
        <f t="shared" si="5"/>
        <v>433682.99</v>
      </c>
      <c r="Z32" s="29">
        <f t="shared" si="5"/>
        <v>116261.78</v>
      </c>
      <c r="AA32" s="29">
        <f t="shared" si="5"/>
        <v>287102.87</v>
      </c>
      <c r="AB32" s="29">
        <f t="shared" si="5"/>
        <v>138940.46</v>
      </c>
      <c r="AC32" s="29">
        <f t="shared" si="5"/>
        <v>301847.25</v>
      </c>
      <c r="AD32" s="29">
        <f t="shared" si="5"/>
        <v>129782.13</v>
      </c>
      <c r="AE32" s="29">
        <f t="shared" si="5"/>
        <v>302083.74</v>
      </c>
      <c r="AF32" s="100"/>
    </row>
    <row r="33" spans="1:34" x14ac:dyDescent="0.3">
      <c r="A33" s="1"/>
      <c r="B33" s="1"/>
      <c r="C33" s="1" t="s">
        <v>645</v>
      </c>
      <c r="D33" s="1" t="s">
        <v>646</v>
      </c>
      <c r="E33" s="14"/>
      <c r="F33" s="14"/>
      <c r="G33" s="14"/>
      <c r="H33" s="14"/>
      <c r="I33" s="13"/>
      <c r="J33" s="13"/>
      <c r="K33" s="13"/>
      <c r="L33" s="13"/>
      <c r="M33" s="1"/>
      <c r="N33" s="1"/>
      <c r="O33" s="1">
        <v>405001</v>
      </c>
      <c r="P33" s="16">
        <f>'Boekhouding 2021'!F210</f>
        <v>1500</v>
      </c>
      <c r="Q33" s="16">
        <f>'Boekhouding 2021'!G210</f>
        <v>0</v>
      </c>
      <c r="R33" s="16">
        <f>'Boekhouding 2022'!F223</f>
        <v>1500</v>
      </c>
      <c r="S33" s="16">
        <f>'Boekhouding 2022'!G223</f>
        <v>0</v>
      </c>
      <c r="T33" s="16">
        <f>'Boekhouding 2023'!F241</f>
        <v>1500</v>
      </c>
      <c r="U33" s="16">
        <f>'Boekhouding 2023'!G241</f>
        <v>0</v>
      </c>
      <c r="V33" s="16">
        <f>'Boekhouding 2024'!F256</f>
        <v>1500</v>
      </c>
      <c r="W33" s="16">
        <f>'Boekhouding 2024'!G256</f>
        <v>0</v>
      </c>
      <c r="X33" s="16">
        <f>'Boekhouding 2021'!C210</f>
        <v>157.19999999999999</v>
      </c>
      <c r="Y33" s="16">
        <f>'Boekhouding 2021'!D210</f>
        <v>0</v>
      </c>
      <c r="Z33" s="16">
        <f>'Boekhouding 2022'!C223</f>
        <v>269.60000000000002</v>
      </c>
      <c r="AA33" s="16">
        <f>'Boekhouding 2022'!D223</f>
        <v>0</v>
      </c>
      <c r="AB33" s="16">
        <f>'Boekhouding 2023'!C241</f>
        <v>944.4</v>
      </c>
      <c r="AC33" s="16">
        <f>'Boekhouding 2023'!D241</f>
        <v>0</v>
      </c>
      <c r="AD33" s="16">
        <f>'Boekhouding 2024'!C256</f>
        <v>1014.8</v>
      </c>
      <c r="AE33" s="16">
        <f>'Boekhouding 2024'!D256</f>
        <v>0</v>
      </c>
    </row>
    <row r="34" spans="1:34" x14ac:dyDescent="0.3">
      <c r="A34" s="1"/>
      <c r="B34" s="1"/>
      <c r="C34" s="1" t="s">
        <v>647</v>
      </c>
      <c r="D34" s="1" t="s">
        <v>648</v>
      </c>
      <c r="E34" s="14"/>
      <c r="F34" s="14"/>
      <c r="G34" s="14"/>
      <c r="H34" s="14"/>
      <c r="I34" s="13"/>
      <c r="J34" s="13"/>
      <c r="K34" s="13"/>
      <c r="L34" s="13"/>
      <c r="M34" s="1"/>
      <c r="N34" s="1"/>
      <c r="O34" s="1">
        <v>405002</v>
      </c>
      <c r="P34" s="16">
        <f>'Boekhouding 2021'!F211</f>
        <v>1050</v>
      </c>
      <c r="Q34" s="16">
        <f>'Boekhouding 2021'!G211</f>
        <v>0</v>
      </c>
      <c r="R34" s="16">
        <f>'Boekhouding 2022'!F224</f>
        <v>1050</v>
      </c>
      <c r="S34" s="16">
        <f>'Boekhouding 2022'!G224</f>
        <v>0</v>
      </c>
      <c r="T34" s="16">
        <f>'Boekhouding 2023'!F242</f>
        <v>1000</v>
      </c>
      <c r="U34" s="16">
        <f>'Boekhouding 2023'!G242</f>
        <v>0</v>
      </c>
      <c r="V34" s="16">
        <f>'Boekhouding 2024'!F257</f>
        <v>1000</v>
      </c>
      <c r="W34" s="16">
        <f>'Boekhouding 2024'!G257</f>
        <v>0</v>
      </c>
      <c r="X34" s="16">
        <f>'Boekhouding 2021'!C211</f>
        <v>127.58</v>
      </c>
      <c r="Y34" s="16">
        <f>'Boekhouding 2021'!D211</f>
        <v>0</v>
      </c>
      <c r="Z34" s="16">
        <f>'Boekhouding 2022'!C224</f>
        <v>583.80999999999995</v>
      </c>
      <c r="AA34" s="16">
        <f>'Boekhouding 2022'!D224</f>
        <v>0</v>
      </c>
      <c r="AB34" s="16">
        <f>'Boekhouding 2023'!C242</f>
        <v>634.6</v>
      </c>
      <c r="AC34" s="16">
        <f>'Boekhouding 2023'!D242</f>
        <v>0</v>
      </c>
      <c r="AD34" s="16">
        <f>'Boekhouding 2024'!C257</f>
        <v>272.39999999999998</v>
      </c>
      <c r="AE34" s="16">
        <f>'Boekhouding 2024'!D257</f>
        <v>0</v>
      </c>
    </row>
    <row r="35" spans="1:34" x14ac:dyDescent="0.3">
      <c r="A35" s="1"/>
      <c r="B35" s="1"/>
      <c r="C35" s="1" t="s">
        <v>649</v>
      </c>
      <c r="D35" s="1" t="s">
        <v>650</v>
      </c>
      <c r="E35" s="14"/>
      <c r="F35" s="14"/>
      <c r="G35" s="14"/>
      <c r="H35" s="14"/>
      <c r="I35" s="13"/>
      <c r="J35" s="13"/>
      <c r="K35" s="13"/>
      <c r="L35" s="13"/>
      <c r="M35" s="1"/>
      <c r="N35" s="1"/>
      <c r="O35" s="1">
        <v>405003</v>
      </c>
      <c r="P35" s="16">
        <f>'Boekhouding 2021'!F212</f>
        <v>500</v>
      </c>
      <c r="Q35" s="16">
        <f>'Boekhouding 2021'!G212</f>
        <v>500</v>
      </c>
      <c r="R35" s="16">
        <f>'Boekhouding 2022'!F225</f>
        <v>500</v>
      </c>
      <c r="S35" s="16">
        <f>'Boekhouding 2022'!G225</f>
        <v>500</v>
      </c>
      <c r="T35" s="16">
        <f>'Boekhouding 2023'!F243</f>
        <v>500</v>
      </c>
      <c r="U35" s="16">
        <f>'Boekhouding 2023'!G243</f>
        <v>500</v>
      </c>
      <c r="V35" s="16">
        <f>'Boekhouding 2024'!F258</f>
        <v>500</v>
      </c>
      <c r="W35" s="16">
        <f>'Boekhouding 2024'!G258</f>
        <v>500</v>
      </c>
      <c r="X35" s="16">
        <f>'Boekhouding 2021'!C212</f>
        <v>65.81</v>
      </c>
      <c r="Y35" s="16">
        <f>'Boekhouding 2021'!D212</f>
        <v>33.96</v>
      </c>
      <c r="Z35" s="16">
        <f>'Boekhouding 2022'!C225</f>
        <v>259.43</v>
      </c>
      <c r="AA35" s="16">
        <f>'Boekhouding 2022'!D225</f>
        <v>259.44</v>
      </c>
      <c r="AB35" s="16">
        <f>'Boekhouding 2023'!C243</f>
        <v>269.81</v>
      </c>
      <c r="AC35" s="16">
        <f>'Boekhouding 2023'!D243</f>
        <v>279.49</v>
      </c>
      <c r="AD35" s="16">
        <f>'Boekhouding 2024'!C258</f>
        <v>140.1</v>
      </c>
      <c r="AE35" s="16">
        <f>'Boekhouding 2024'!D258</f>
        <v>135.80000000000001</v>
      </c>
    </row>
    <row r="36" spans="1:34" x14ac:dyDescent="0.3">
      <c r="A36" s="1"/>
      <c r="B36" s="1"/>
      <c r="C36" s="1" t="s">
        <v>651</v>
      </c>
      <c r="D36" s="1" t="s">
        <v>652</v>
      </c>
      <c r="E36" s="14"/>
      <c r="F36" s="14"/>
      <c r="G36" s="14"/>
      <c r="H36" s="14"/>
      <c r="I36" s="13"/>
      <c r="J36" s="13"/>
      <c r="K36" s="13"/>
      <c r="L36" s="13"/>
      <c r="M36" s="1"/>
      <c r="N36" s="1"/>
      <c r="O36" s="1">
        <v>405004</v>
      </c>
      <c r="P36" s="16">
        <f>'Boekhouding 2021'!F213</f>
        <v>0</v>
      </c>
      <c r="Q36" s="16">
        <f>'Boekhouding 2021'!G213</f>
        <v>850</v>
      </c>
      <c r="R36" s="16">
        <f>'Boekhouding 2022'!F226</f>
        <v>0</v>
      </c>
      <c r="S36" s="16">
        <f>'Boekhouding 2022'!G226</f>
        <v>850</v>
      </c>
      <c r="T36" s="16">
        <f>'Boekhouding 2023'!F244</f>
        <v>0</v>
      </c>
      <c r="U36" s="16">
        <f>'Boekhouding 2023'!G244</f>
        <v>850</v>
      </c>
      <c r="V36" s="16">
        <f>'Boekhouding 2024'!F259</f>
        <v>0</v>
      </c>
      <c r="W36" s="16">
        <f>'Boekhouding 2024'!G259</f>
        <v>400</v>
      </c>
      <c r="X36" s="16">
        <f>'Boekhouding 2021'!C213</f>
        <v>0</v>
      </c>
      <c r="Y36" s="16">
        <f>'Boekhouding 2021'!D213</f>
        <v>468.01</v>
      </c>
      <c r="Z36" s="16">
        <f>'Boekhouding 2022'!C226</f>
        <v>42.82</v>
      </c>
      <c r="AA36" s="16">
        <f>'Boekhouding 2022'!D226</f>
        <v>529.79999999999995</v>
      </c>
      <c r="AB36" s="16">
        <f>'Boekhouding 2023'!C244</f>
        <v>0</v>
      </c>
      <c r="AC36" s="16">
        <f>'Boekhouding 2023'!D244</f>
        <v>15</v>
      </c>
      <c r="AD36" s="16">
        <f>'Boekhouding 2024'!C259</f>
        <v>0</v>
      </c>
      <c r="AE36" s="16">
        <f>'Boekhouding 2024'!D259</f>
        <v>450</v>
      </c>
    </row>
    <row r="37" spans="1:34" x14ac:dyDescent="0.3">
      <c r="A37" s="1"/>
      <c r="B37" s="1"/>
      <c r="C37" s="1" t="s">
        <v>653</v>
      </c>
      <c r="D37" s="1" t="s">
        <v>654</v>
      </c>
      <c r="E37" s="14"/>
      <c r="F37" s="14"/>
      <c r="G37" s="14"/>
      <c r="H37" s="14"/>
      <c r="I37" s="13"/>
      <c r="J37" s="13"/>
      <c r="K37" s="13"/>
      <c r="L37" s="13"/>
      <c r="M37" s="1"/>
      <c r="N37" s="1"/>
      <c r="O37" s="1">
        <v>405005</v>
      </c>
      <c r="P37" s="16">
        <f>'Boekhouding 2021'!F214</f>
        <v>350</v>
      </c>
      <c r="Q37" s="16">
        <f>'Boekhouding 2021'!G214</f>
        <v>0</v>
      </c>
      <c r="R37" s="16">
        <f>'Boekhouding 2022'!F227</f>
        <v>350</v>
      </c>
      <c r="S37" s="16">
        <f>'Boekhouding 2022'!G227</f>
        <v>0</v>
      </c>
      <c r="T37" s="16">
        <f>'Boekhouding 2023'!F245</f>
        <v>350</v>
      </c>
      <c r="U37" s="16">
        <f>'Boekhouding 2023'!G245</f>
        <v>0</v>
      </c>
      <c r="V37" s="16">
        <f>'Boekhouding 2024'!F260</f>
        <v>425</v>
      </c>
      <c r="W37" s="16">
        <f>'Boekhouding 2024'!G260</f>
        <v>0</v>
      </c>
      <c r="X37" s="16">
        <f>'Boekhouding 2021'!C214</f>
        <v>354</v>
      </c>
      <c r="Y37" s="16">
        <f>'Boekhouding 2021'!D214</f>
        <v>0</v>
      </c>
      <c r="Z37" s="16">
        <f>'Boekhouding 2022'!C227</f>
        <v>374</v>
      </c>
      <c r="AA37" s="16">
        <f>'Boekhouding 2022'!D227</f>
        <v>0</v>
      </c>
      <c r="AB37" s="16">
        <f>'Boekhouding 2023'!C245</f>
        <v>413</v>
      </c>
      <c r="AC37" s="16">
        <f>'Boekhouding 2023'!D245</f>
        <v>0</v>
      </c>
      <c r="AD37" s="16">
        <f>'Boekhouding 2024'!C260</f>
        <v>418</v>
      </c>
      <c r="AE37" s="16">
        <f>'Boekhouding 2024'!D260</f>
        <v>0</v>
      </c>
    </row>
    <row r="38" spans="1:34" x14ac:dyDescent="0.3">
      <c r="A38" s="1"/>
      <c r="B38" s="1"/>
      <c r="C38" s="1" t="s">
        <v>655</v>
      </c>
      <c r="D38" s="1" t="s">
        <v>656</v>
      </c>
      <c r="E38" s="14"/>
      <c r="F38" s="14"/>
      <c r="G38" s="14"/>
      <c r="H38" s="14"/>
      <c r="I38" s="13"/>
      <c r="J38" s="13"/>
      <c r="K38" s="13"/>
      <c r="L38" s="13"/>
      <c r="M38" s="1"/>
      <c r="N38" s="1"/>
      <c r="O38" s="1">
        <v>405006</v>
      </c>
      <c r="P38" s="16">
        <f>'Boekhouding 2021'!F215</f>
        <v>118750</v>
      </c>
      <c r="Q38" s="16">
        <f>'Boekhouding 2021'!G215</f>
        <v>296250</v>
      </c>
      <c r="R38" s="16">
        <f>'Boekhouding 2022'!F228</f>
        <v>118750</v>
      </c>
      <c r="S38" s="16">
        <f>'Boekhouding 2022'!G228</f>
        <v>296250</v>
      </c>
      <c r="T38" s="16">
        <f>'Boekhouding 2023'!F246</f>
        <v>126778</v>
      </c>
      <c r="U38" s="16">
        <f>'Boekhouding 2023'!G246</f>
        <v>320334</v>
      </c>
      <c r="V38" s="16">
        <f>'Boekhouding 2024'!F261</f>
        <v>135000</v>
      </c>
      <c r="W38" s="16">
        <f>'Boekhouding 2024'!G261</f>
        <v>321000</v>
      </c>
      <c r="X38" s="16">
        <f>'Boekhouding 2021'!C215</f>
        <v>247371.5</v>
      </c>
      <c r="Y38" s="16">
        <f>'Boekhouding 2021'!D215</f>
        <v>410706.5</v>
      </c>
      <c r="Z38" s="16">
        <f>'Boekhouding 2022'!C228</f>
        <v>111635</v>
      </c>
      <c r="AA38" s="16">
        <f>'Boekhouding 2022'!D228</f>
        <v>273483</v>
      </c>
      <c r="AB38" s="16">
        <f>'Boekhouding 2023'!C246</f>
        <v>133266</v>
      </c>
      <c r="AC38" s="16">
        <f>'Boekhouding 2023'!D246</f>
        <v>294186</v>
      </c>
      <c r="AD38" s="16">
        <f>'Boekhouding 2024'!C261</f>
        <v>123673</v>
      </c>
      <c r="AE38" s="16">
        <f>'Boekhouding 2024'!D261</f>
        <v>293329</v>
      </c>
      <c r="AH38" s="93"/>
    </row>
    <row r="39" spans="1:34" x14ac:dyDescent="0.3">
      <c r="A39" s="1"/>
      <c r="B39" s="1"/>
      <c r="C39" s="1" t="s">
        <v>657</v>
      </c>
      <c r="D39" s="1" t="s">
        <v>658</v>
      </c>
      <c r="E39" s="14"/>
      <c r="F39" s="14"/>
      <c r="G39" s="14"/>
      <c r="H39" s="14"/>
      <c r="I39" s="13"/>
      <c r="J39" s="13"/>
      <c r="K39" s="13"/>
      <c r="L39" s="13"/>
      <c r="M39" s="1"/>
      <c r="N39" s="1"/>
      <c r="O39" s="1">
        <v>405007</v>
      </c>
      <c r="P39" s="16">
        <f>'Boekhouding 2021'!F216</f>
        <v>0</v>
      </c>
      <c r="Q39" s="16">
        <f>'Boekhouding 2021'!G216</f>
        <v>1000</v>
      </c>
      <c r="R39" s="16">
        <f>'Boekhouding 2022'!F229</f>
        <v>0</v>
      </c>
      <c r="S39" s="16">
        <f>'Boekhouding 2022'!G229</f>
        <v>7000</v>
      </c>
      <c r="T39" s="16">
        <f>'Boekhouding 2023'!F247</f>
        <v>0</v>
      </c>
      <c r="U39" s="16">
        <f>'Boekhouding 2023'!G247</f>
        <v>7000</v>
      </c>
      <c r="V39" s="16">
        <f>'Boekhouding 2024'!F262</f>
        <v>0</v>
      </c>
      <c r="W39" s="16">
        <f>'Boekhouding 2024'!G262</f>
        <v>7000</v>
      </c>
      <c r="X39" s="16">
        <f>'Boekhouding 2021'!C216</f>
        <v>9866.49</v>
      </c>
      <c r="Y39" s="16">
        <f>'Boekhouding 2021'!D216</f>
        <v>22474.52</v>
      </c>
      <c r="Z39" s="16">
        <f>'Boekhouding 2022'!C229</f>
        <v>3097.12</v>
      </c>
      <c r="AA39" s="16">
        <f>'Boekhouding 2022'!D229</f>
        <v>12830.63</v>
      </c>
      <c r="AB39" s="16">
        <f>'Boekhouding 2023'!C247</f>
        <v>2287.38</v>
      </c>
      <c r="AC39" s="16">
        <f>'Boekhouding 2023'!D247</f>
        <v>7366.76</v>
      </c>
      <c r="AD39" s="16">
        <f>'Boekhouding 2024'!C262</f>
        <v>4263.83</v>
      </c>
      <c r="AE39" s="16">
        <f>'Boekhouding 2024'!D262</f>
        <v>8168.94</v>
      </c>
    </row>
    <row r="40" spans="1:34" x14ac:dyDescent="0.3">
      <c r="A40" s="1"/>
      <c r="B40" s="1"/>
      <c r="C40" s="1" t="s">
        <v>1478</v>
      </c>
      <c r="D40" s="1" t="s">
        <v>1479</v>
      </c>
      <c r="E40" s="14"/>
      <c r="F40" s="14"/>
      <c r="G40" s="14"/>
      <c r="H40" s="14"/>
      <c r="I40" s="13"/>
      <c r="J40" s="13"/>
      <c r="K40" s="13"/>
      <c r="L40" s="13"/>
      <c r="M40" s="1"/>
      <c r="N40" s="1"/>
      <c r="O40" s="1">
        <v>405008</v>
      </c>
      <c r="P40" s="16"/>
      <c r="Q40" s="16"/>
      <c r="R40" s="16">
        <v>0</v>
      </c>
      <c r="S40" s="16">
        <v>0</v>
      </c>
      <c r="T40" s="16"/>
      <c r="U40" s="16"/>
      <c r="V40" s="16">
        <v>0</v>
      </c>
      <c r="W40" s="16">
        <v>0</v>
      </c>
      <c r="X40" s="16"/>
      <c r="Y40" s="16"/>
      <c r="Z40" s="16">
        <v>0</v>
      </c>
      <c r="AA40" s="16">
        <v>0</v>
      </c>
      <c r="AB40" s="16">
        <f>'Boekhouding 2023'!C248</f>
        <v>1125.27</v>
      </c>
      <c r="AC40" s="16">
        <f>'Boekhouding 2023'!D248</f>
        <v>0</v>
      </c>
      <c r="AD40" s="16">
        <v>0</v>
      </c>
      <c r="AE40" s="16">
        <v>0</v>
      </c>
    </row>
    <row r="41" spans="1:34" x14ac:dyDescent="0.3">
      <c r="A41" s="1"/>
      <c r="B41" s="15" t="s">
        <v>659</v>
      </c>
      <c r="C41" s="1"/>
      <c r="D41" s="1" t="s">
        <v>660</v>
      </c>
      <c r="E41" s="14"/>
      <c r="F41" s="14"/>
      <c r="G41" s="14"/>
      <c r="H41" s="14"/>
      <c r="I41" s="13"/>
      <c r="J41" s="13"/>
      <c r="K41" s="13"/>
      <c r="L41" s="13"/>
      <c r="M41" s="1"/>
      <c r="N41" s="1"/>
      <c r="O41" s="1" t="s">
        <v>821</v>
      </c>
      <c r="P41" s="16">
        <f>SUM(P42:P44)</f>
        <v>0</v>
      </c>
      <c r="Q41" s="16">
        <f>SUM(Q42:Q44)</f>
        <v>318000</v>
      </c>
      <c r="R41" s="16">
        <f t="shared" ref="R41:AE41" si="6">R42+R43+R44</f>
        <v>22000</v>
      </c>
      <c r="S41" s="16">
        <f>S42+S43+S44</f>
        <v>313000</v>
      </c>
      <c r="T41" s="16">
        <f t="shared" si="6"/>
        <v>34000</v>
      </c>
      <c r="U41" s="16">
        <f t="shared" si="6"/>
        <v>343850</v>
      </c>
      <c r="V41" s="16">
        <f t="shared" si="6"/>
        <v>26000</v>
      </c>
      <c r="W41" s="16">
        <f t="shared" si="6"/>
        <v>340000</v>
      </c>
      <c r="X41" s="16">
        <f t="shared" si="6"/>
        <v>0</v>
      </c>
      <c r="Y41" s="16">
        <f t="shared" si="6"/>
        <v>320350.13</v>
      </c>
      <c r="Z41" s="16">
        <f t="shared" si="6"/>
        <v>36890.620000000003</v>
      </c>
      <c r="AA41" s="16">
        <f t="shared" si="6"/>
        <v>324782.10000000003</v>
      </c>
      <c r="AB41" s="16">
        <f t="shared" si="6"/>
        <v>30102.26</v>
      </c>
      <c r="AC41" s="16">
        <f t="shared" si="6"/>
        <v>347150.06</v>
      </c>
      <c r="AD41" s="16">
        <f t="shared" si="6"/>
        <v>23907.53</v>
      </c>
      <c r="AE41" s="16">
        <f t="shared" si="6"/>
        <v>357285.76</v>
      </c>
    </row>
    <row r="42" spans="1:34" x14ac:dyDescent="0.3">
      <c r="A42" s="1"/>
      <c r="B42" s="1"/>
      <c r="C42" s="1" t="s">
        <v>661</v>
      </c>
      <c r="D42" s="1" t="s">
        <v>662</v>
      </c>
      <c r="E42" s="14"/>
      <c r="F42" s="14"/>
      <c r="G42" s="14"/>
      <c r="H42" s="14"/>
      <c r="I42" s="13"/>
      <c r="J42" s="13"/>
      <c r="K42" s="13"/>
      <c r="L42" s="13"/>
      <c r="M42" s="1"/>
      <c r="N42" s="1"/>
      <c r="O42" s="1">
        <v>406001</v>
      </c>
      <c r="P42" s="16">
        <f>'Boekhouding 2021'!F218</f>
        <v>0</v>
      </c>
      <c r="Q42" s="16">
        <f>'Boekhouding 2021'!G218</f>
        <v>24000</v>
      </c>
      <c r="R42" s="16">
        <f>'Boekhouding 2022'!F231</f>
        <v>0</v>
      </c>
      <c r="S42" s="16">
        <f>'Boekhouding 2022'!G231</f>
        <v>26000</v>
      </c>
      <c r="T42" s="16">
        <f>'Boekhouding 2023'!F250</f>
        <v>0</v>
      </c>
      <c r="U42" s="16">
        <f>'Boekhouding 2023'!G250</f>
        <v>28000</v>
      </c>
      <c r="V42" s="16">
        <f>'Boekhouding 2024'!F264</f>
        <v>0</v>
      </c>
      <c r="W42" s="16">
        <f>'Boekhouding 2024'!G264</f>
        <v>27500</v>
      </c>
      <c r="X42" s="16">
        <f>'Boekhouding 2021'!C218</f>
        <v>0</v>
      </c>
      <c r="Y42" s="16">
        <f>'Boekhouding 2021'!D218</f>
        <v>41119.97</v>
      </c>
      <c r="Z42" s="16">
        <f>'Boekhouding 2022'!C231</f>
        <v>0</v>
      </c>
      <c r="AA42" s="16">
        <f>'Boekhouding 2022'!D231</f>
        <v>39467.74</v>
      </c>
      <c r="AB42" s="16">
        <f>'Boekhouding 2023'!C250</f>
        <v>0</v>
      </c>
      <c r="AC42" s="16">
        <f>'Boekhouding 2023'!D250</f>
        <v>31696.48</v>
      </c>
      <c r="AD42" s="16">
        <f>'Boekhouding 2024'!C264</f>
        <v>0</v>
      </c>
      <c r="AE42" s="16">
        <f>'Boekhouding 2024'!D264</f>
        <v>30570.05</v>
      </c>
    </row>
    <row r="43" spans="1:34" x14ac:dyDescent="0.3">
      <c r="A43" s="1"/>
      <c r="B43" s="1"/>
      <c r="C43" s="1" t="s">
        <v>663</v>
      </c>
      <c r="D43" s="1" t="s">
        <v>664</v>
      </c>
      <c r="E43" s="14"/>
      <c r="F43" s="14"/>
      <c r="G43" s="14"/>
      <c r="H43" s="14"/>
      <c r="I43" s="13"/>
      <c r="J43" s="13"/>
      <c r="K43" s="13"/>
      <c r="L43" s="13"/>
      <c r="M43" s="1"/>
      <c r="N43" s="1"/>
      <c r="O43" s="1">
        <v>406002</v>
      </c>
      <c r="P43" s="16">
        <f>'Boekhouding 2021'!F219</f>
        <v>0</v>
      </c>
      <c r="Q43" s="16">
        <f>'Boekhouding 2021'!G219</f>
        <v>24000</v>
      </c>
      <c r="R43" s="16">
        <f>'Boekhouding 2022'!F232</f>
        <v>22000</v>
      </c>
      <c r="S43" s="16">
        <f>'Boekhouding 2022'!G232</f>
        <v>22000</v>
      </c>
      <c r="T43" s="16">
        <f>'Boekhouding 2023'!F251</f>
        <v>34000</v>
      </c>
      <c r="U43" s="16">
        <f>'Boekhouding 2023'!G251</f>
        <v>22500</v>
      </c>
      <c r="V43" s="16">
        <f>'Boekhouding 2024'!F265</f>
        <v>26000</v>
      </c>
      <c r="W43" s="16">
        <f>'Boekhouding 2024'!G265</f>
        <v>22500</v>
      </c>
      <c r="X43" s="16">
        <f>'Boekhouding 2021'!C219</f>
        <v>0</v>
      </c>
      <c r="Y43" s="16">
        <f>'Boekhouding 2021'!D219</f>
        <v>19200</v>
      </c>
      <c r="Z43" s="16">
        <f>'Boekhouding 2022'!C232</f>
        <v>36890.620000000003</v>
      </c>
      <c r="AA43" s="16">
        <f>'Boekhouding 2022'!D232</f>
        <v>21901.08</v>
      </c>
      <c r="AB43" s="16">
        <f>'Boekhouding 2023'!C251</f>
        <v>30102.26</v>
      </c>
      <c r="AC43" s="16">
        <f>'Boekhouding 2023'!D251</f>
        <v>22100</v>
      </c>
      <c r="AD43" s="16">
        <f>'Boekhouding 2024'!C265</f>
        <v>23907.53</v>
      </c>
      <c r="AE43" s="16">
        <f>'Boekhouding 2024'!D265</f>
        <v>22400</v>
      </c>
    </row>
    <row r="44" spans="1:34" x14ac:dyDescent="0.3">
      <c r="A44" s="1"/>
      <c r="B44" s="1"/>
      <c r="C44" s="1" t="s">
        <v>665</v>
      </c>
      <c r="D44" s="1" t="s">
        <v>666</v>
      </c>
      <c r="E44" s="14"/>
      <c r="F44" s="14"/>
      <c r="G44" s="14"/>
      <c r="H44" s="14"/>
      <c r="I44" s="13"/>
      <c r="J44" s="13"/>
      <c r="K44" s="13"/>
      <c r="L44" s="13"/>
      <c r="M44" s="1"/>
      <c r="N44" s="1"/>
      <c r="O44" s="1">
        <v>406003</v>
      </c>
      <c r="P44" s="16">
        <f>'Boekhouding 2021'!F220</f>
        <v>0</v>
      </c>
      <c r="Q44" s="16">
        <f>'Boekhouding 2021'!G220</f>
        <v>270000</v>
      </c>
      <c r="R44" s="16">
        <f>'Boekhouding 2022'!F233</f>
        <v>0</v>
      </c>
      <c r="S44" s="16">
        <f>'Boekhouding 2022'!G233</f>
        <v>265000</v>
      </c>
      <c r="T44" s="16">
        <f>'Boekhouding 2023'!F252</f>
        <v>0</v>
      </c>
      <c r="U44" s="16">
        <f>'Boekhouding 2023'!G252</f>
        <v>293350</v>
      </c>
      <c r="V44" s="16">
        <f>'Boekhouding 2024'!F266</f>
        <v>0</v>
      </c>
      <c r="W44" s="16">
        <f>'Boekhouding 2024'!G266</f>
        <v>290000</v>
      </c>
      <c r="X44" s="16">
        <f>'Boekhouding 2021'!C220</f>
        <v>0</v>
      </c>
      <c r="Y44" s="16">
        <f>'Boekhouding 2021'!D220</f>
        <v>260030.16</v>
      </c>
      <c r="Z44" s="16">
        <f>'Boekhouding 2022'!C233</f>
        <v>0</v>
      </c>
      <c r="AA44" s="16">
        <f>'Boekhouding 2022'!D233</f>
        <v>263413.28000000003</v>
      </c>
      <c r="AB44" s="16">
        <f>'Boekhouding 2023'!C252</f>
        <v>0</v>
      </c>
      <c r="AC44" s="16">
        <f>'Boekhouding 2023'!D252</f>
        <v>293353.58</v>
      </c>
      <c r="AD44" s="16">
        <f>'Boekhouding 2024'!C266</f>
        <v>0</v>
      </c>
      <c r="AE44" s="16">
        <f>'Boekhouding 2024'!D266</f>
        <v>304315.71000000002</v>
      </c>
    </row>
    <row r="45" spans="1:34" x14ac:dyDescent="0.3">
      <c r="A45" s="1"/>
      <c r="B45" s="1"/>
      <c r="C45" s="1" t="s">
        <v>1259</v>
      </c>
      <c r="D45" s="1" t="s">
        <v>1258</v>
      </c>
      <c r="E45" s="14"/>
      <c r="F45" s="14"/>
      <c r="G45" s="14"/>
      <c r="H45" s="14"/>
      <c r="I45" s="13"/>
      <c r="J45" s="13"/>
      <c r="K45" s="13"/>
      <c r="L45" s="13"/>
      <c r="M45" s="1"/>
      <c r="N45" s="1"/>
      <c r="O45" s="1">
        <v>406004</v>
      </c>
      <c r="P45" s="16">
        <f>'Boekhouding 2021'!F221</f>
        <v>5000</v>
      </c>
      <c r="Q45" s="16">
        <f>'Boekhouding 2021'!G221</f>
        <v>5000</v>
      </c>
      <c r="R45" s="16">
        <f>'Boekhouding 2022'!F234</f>
        <v>0</v>
      </c>
      <c r="S45" s="16">
        <f>'Boekhouding 2022'!G234</f>
        <v>0</v>
      </c>
      <c r="T45" s="16">
        <f>'Boekhouding 2023'!F253</f>
        <v>0</v>
      </c>
      <c r="U45" s="16">
        <f>'Boekhouding 2023'!G253</f>
        <v>0</v>
      </c>
      <c r="V45" s="16">
        <f>'Boekhouding 2024'!F267</f>
        <v>0</v>
      </c>
      <c r="W45" s="16">
        <f>'Boekhouding 2024'!G267</f>
        <v>0</v>
      </c>
      <c r="X45" s="16">
        <f>'Boekhouding 2021'!C221</f>
        <v>5000</v>
      </c>
      <c r="Y45" s="16">
        <f>'Boekhouding 2021'!D221</f>
        <v>5000</v>
      </c>
      <c r="Z45" s="16">
        <f>'Boekhouding 2022'!C234</f>
        <v>0</v>
      </c>
      <c r="AA45" s="16">
        <f>'Boekhouding 2022'!D234</f>
        <v>0</v>
      </c>
      <c r="AB45" s="16">
        <v>0</v>
      </c>
      <c r="AC45" s="16">
        <v>0</v>
      </c>
      <c r="AD45" s="16">
        <f>'Boekhouding 2024'!C267</f>
        <v>0</v>
      </c>
      <c r="AE45" s="16">
        <f>'Boekhouding 2024'!D267</f>
        <v>0</v>
      </c>
    </row>
    <row r="46" spans="1:34" x14ac:dyDescent="0.3">
      <c r="A46" s="1"/>
      <c r="B46" s="1"/>
      <c r="C46" s="1" t="s">
        <v>1267</v>
      </c>
      <c r="D46" s="1" t="s">
        <v>1266</v>
      </c>
      <c r="E46" s="14"/>
      <c r="F46" s="14"/>
      <c r="G46" s="14"/>
      <c r="H46" s="14"/>
      <c r="I46" s="13"/>
      <c r="J46" s="13"/>
      <c r="K46" s="13"/>
      <c r="L46" s="13"/>
      <c r="M46" s="1"/>
      <c r="N46" s="1"/>
      <c r="O46" s="1">
        <v>406005</v>
      </c>
      <c r="P46" s="16">
        <f>'Boekhouding 2021'!F222</f>
        <v>0</v>
      </c>
      <c r="Q46" s="16">
        <f>'Boekhouding 2021'!G222</f>
        <v>0</v>
      </c>
      <c r="R46" s="16">
        <v>0</v>
      </c>
      <c r="S46" s="16">
        <v>0</v>
      </c>
      <c r="T46" s="16">
        <v>0</v>
      </c>
      <c r="U46" s="16">
        <v>0</v>
      </c>
      <c r="V46" s="16">
        <v>0</v>
      </c>
      <c r="W46" s="16">
        <v>0</v>
      </c>
      <c r="X46" s="16">
        <f>'Boekhouding 2021'!C222</f>
        <v>94773.34</v>
      </c>
      <c r="Y46" s="16">
        <f>'Boekhouding 2021'!D222</f>
        <v>94773.3</v>
      </c>
      <c r="Z46" s="16">
        <v>0</v>
      </c>
      <c r="AA46" s="16">
        <v>0</v>
      </c>
      <c r="AB46" s="16">
        <v>0</v>
      </c>
      <c r="AC46" s="16">
        <v>0</v>
      </c>
      <c r="AD46" s="16">
        <v>0</v>
      </c>
      <c r="AE46" s="16">
        <v>0</v>
      </c>
    </row>
  </sheetData>
  <mergeCells count="7">
    <mergeCell ref="X3:AE3"/>
    <mergeCell ref="I3:L3"/>
    <mergeCell ref="A1:N1"/>
    <mergeCell ref="G2:N2"/>
    <mergeCell ref="A2:F2"/>
    <mergeCell ref="E3:H3"/>
    <mergeCell ref="P3:W3"/>
  </mergeCells>
  <phoneticPr fontId="5"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C7E5-7F79-40F3-BAF1-B26C1DF45381}">
  <sheetPr>
    <tabColor rgb="FFFF0000"/>
  </sheetPr>
  <dimension ref="A1:AE21"/>
  <sheetViews>
    <sheetView workbookViewId="0">
      <selection activeCell="AD1" sqref="AD1:AE1048576"/>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6" width="5.5546875" style="11" hidden="1" customWidth="1"/>
    <col min="7" max="7" width="5.5546875" style="11" customWidth="1"/>
    <col min="8" max="8" width="5.5546875" style="11" hidden="1" customWidth="1"/>
    <col min="9" max="9" width="6.6640625" style="11" hidden="1" customWidth="1"/>
    <col min="10" max="10" width="5.5546875" style="11" hidden="1" customWidth="1"/>
    <col min="11" max="11" width="5.5546875" style="11" customWidth="1"/>
    <col min="12" max="12" width="5.5546875" style="11" hidden="1" customWidth="1"/>
    <col min="13" max="13" width="26.88671875" style="62" bestFit="1" customWidth="1"/>
    <col min="14" max="14" width="18" bestFit="1" customWidth="1"/>
    <col min="16" max="19" width="16.88671875" style="27" hidden="1" customWidth="1"/>
    <col min="20" max="21" width="16.88671875" style="27" customWidth="1"/>
    <col min="22" max="27" width="16.88671875" style="27" hidden="1" customWidth="1"/>
    <col min="28" max="29" width="16.88671875" style="27" customWidth="1"/>
    <col min="30" max="31" width="16.88671875" style="27" hidden="1"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298</v>
      </c>
      <c r="H2" s="199"/>
      <c r="I2" s="199"/>
      <c r="J2" s="199"/>
      <c r="K2" s="199"/>
      <c r="L2" s="199"/>
      <c r="M2" s="199"/>
      <c r="N2" s="200"/>
    </row>
    <row r="3" spans="1:31" s="10" customFormat="1" x14ac:dyDescent="0.3">
      <c r="E3" s="201" t="s">
        <v>52</v>
      </c>
      <c r="F3" s="201"/>
      <c r="G3" s="201"/>
      <c r="H3" s="201"/>
      <c r="I3" s="202" t="s">
        <v>53</v>
      </c>
      <c r="J3" s="202"/>
      <c r="K3" s="202"/>
      <c r="L3" s="202"/>
      <c r="M3" s="61"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57"/>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x14ac:dyDescent="0.3">
      <c r="A5" s="9" t="s">
        <v>299</v>
      </c>
      <c r="B5" s="9"/>
      <c r="C5" s="9"/>
      <c r="D5" s="9" t="s">
        <v>990</v>
      </c>
      <c r="E5" s="43">
        <v>0.02</v>
      </c>
      <c r="F5" s="43">
        <v>0.05</v>
      </c>
      <c r="G5" s="43">
        <v>0.08</v>
      </c>
      <c r="H5" s="43">
        <v>0.1</v>
      </c>
      <c r="I5" s="108" t="s">
        <v>1302</v>
      </c>
      <c r="J5" s="137">
        <v>0.13</v>
      </c>
      <c r="K5" s="20"/>
      <c r="L5" s="20"/>
      <c r="M5" s="41"/>
      <c r="N5" s="9"/>
      <c r="O5" s="9" t="s">
        <v>801</v>
      </c>
      <c r="P5" s="28">
        <f>'Boekhouding 2021'!F127</f>
        <v>22125</v>
      </c>
      <c r="Q5" s="28">
        <f>'Boekhouding 2021'!G127</f>
        <v>22125</v>
      </c>
      <c r="R5" s="28">
        <f>R6+R11+R18</f>
        <v>21125</v>
      </c>
      <c r="S5" s="28">
        <f>S6+S11+S18</f>
        <v>21125</v>
      </c>
      <c r="T5" s="28">
        <f>T6+T11+T18</f>
        <v>0</v>
      </c>
      <c r="U5" s="28">
        <f>U6+U11+U18</f>
        <v>0</v>
      </c>
      <c r="V5" s="28">
        <f t="shared" ref="V5:AE5" si="0">V6+V11+V18</f>
        <v>0</v>
      </c>
      <c r="W5" s="28">
        <f t="shared" si="0"/>
        <v>0</v>
      </c>
      <c r="X5" s="28">
        <f t="shared" si="0"/>
        <v>0</v>
      </c>
      <c r="Y5" s="28">
        <f t="shared" si="0"/>
        <v>0</v>
      </c>
      <c r="Z5" s="28">
        <f t="shared" si="0"/>
        <v>0</v>
      </c>
      <c r="AA5" s="28">
        <f t="shared" si="0"/>
        <v>0</v>
      </c>
      <c r="AB5" s="28">
        <f t="shared" si="0"/>
        <v>0</v>
      </c>
      <c r="AC5" s="28">
        <f t="shared" si="0"/>
        <v>0</v>
      </c>
      <c r="AD5" s="28">
        <f t="shared" si="0"/>
        <v>0</v>
      </c>
      <c r="AE5" s="28">
        <f t="shared" si="0"/>
        <v>0</v>
      </c>
    </row>
    <row r="6" spans="1:31" s="19" customFormat="1" x14ac:dyDescent="0.3">
      <c r="A6" s="15"/>
      <c r="B6" s="15" t="s">
        <v>300</v>
      </c>
      <c r="C6" s="15"/>
      <c r="D6" s="15" t="s">
        <v>991</v>
      </c>
      <c r="E6" s="14">
        <v>10</v>
      </c>
      <c r="F6" s="14">
        <v>15</v>
      </c>
      <c r="G6" s="14">
        <v>22</v>
      </c>
      <c r="H6" s="14">
        <v>27</v>
      </c>
      <c r="I6" s="81">
        <v>12</v>
      </c>
      <c r="J6" s="81">
        <v>20</v>
      </c>
      <c r="K6" s="13"/>
      <c r="L6" s="13"/>
      <c r="M6" s="57" t="s">
        <v>992</v>
      </c>
      <c r="N6" s="15"/>
      <c r="O6" s="15" t="s">
        <v>802</v>
      </c>
      <c r="P6" s="29">
        <f t="shared" ref="P6:U6" si="1">SUM(P7:P10)</f>
        <v>6500</v>
      </c>
      <c r="Q6" s="29">
        <f t="shared" si="1"/>
        <v>0</v>
      </c>
      <c r="R6" s="29">
        <f t="shared" si="1"/>
        <v>6400</v>
      </c>
      <c r="S6" s="29">
        <f t="shared" si="1"/>
        <v>0</v>
      </c>
      <c r="T6" s="29">
        <f t="shared" si="1"/>
        <v>0</v>
      </c>
      <c r="U6" s="29">
        <f t="shared" si="1"/>
        <v>0</v>
      </c>
      <c r="V6" s="29">
        <f t="shared" ref="V6:AE6" si="2">SUM(V7:V10)</f>
        <v>0</v>
      </c>
      <c r="W6" s="29">
        <f t="shared" si="2"/>
        <v>0</v>
      </c>
      <c r="X6" s="29">
        <f t="shared" si="2"/>
        <v>0</v>
      </c>
      <c r="Y6" s="29">
        <f t="shared" si="2"/>
        <v>0</v>
      </c>
      <c r="Z6" s="29">
        <f t="shared" si="2"/>
        <v>0</v>
      </c>
      <c r="AA6" s="29">
        <f t="shared" si="2"/>
        <v>0</v>
      </c>
      <c r="AB6" s="29">
        <f t="shared" si="2"/>
        <v>0</v>
      </c>
      <c r="AC6" s="29">
        <f t="shared" si="2"/>
        <v>0</v>
      </c>
      <c r="AD6" s="29">
        <f t="shared" si="2"/>
        <v>0</v>
      </c>
      <c r="AE6" s="29">
        <f t="shared" si="2"/>
        <v>0</v>
      </c>
    </row>
    <row r="7" spans="1:31" ht="28.8" x14ac:dyDescent="0.3">
      <c r="A7" s="1"/>
      <c r="B7" s="1"/>
      <c r="C7" s="1" t="s">
        <v>1075</v>
      </c>
      <c r="D7" s="1" t="s">
        <v>993</v>
      </c>
      <c r="E7" s="30" t="s">
        <v>40</v>
      </c>
      <c r="F7" s="30" t="s">
        <v>40</v>
      </c>
      <c r="G7" s="30" t="s">
        <v>40</v>
      </c>
      <c r="H7" s="30" t="s">
        <v>40</v>
      </c>
      <c r="I7" s="81">
        <v>11</v>
      </c>
      <c r="J7" s="81">
        <v>20</v>
      </c>
      <c r="K7" s="13"/>
      <c r="L7" s="13"/>
      <c r="M7" s="57" t="s">
        <v>994</v>
      </c>
      <c r="N7" s="1" t="s">
        <v>454</v>
      </c>
      <c r="O7" s="1"/>
      <c r="P7" s="16">
        <v>0</v>
      </c>
      <c r="Q7" s="16">
        <v>0</v>
      </c>
      <c r="R7" s="16"/>
      <c r="S7" s="16"/>
      <c r="T7" s="16"/>
      <c r="U7" s="16"/>
      <c r="V7" s="16"/>
      <c r="W7" s="16"/>
      <c r="X7" s="16"/>
      <c r="Y7" s="16"/>
      <c r="Z7" s="16"/>
      <c r="AA7" s="16"/>
      <c r="AB7" s="16"/>
      <c r="AC7" s="16"/>
      <c r="AD7" s="16"/>
      <c r="AE7" s="16"/>
    </row>
    <row r="8" spans="1:31" ht="28.8" x14ac:dyDescent="0.3">
      <c r="A8" s="1"/>
      <c r="B8" s="1"/>
      <c r="C8" s="1" t="s">
        <v>1076</v>
      </c>
      <c r="D8" s="1" t="s">
        <v>996</v>
      </c>
      <c r="E8" s="30" t="s">
        <v>40</v>
      </c>
      <c r="F8" s="30" t="s">
        <v>40</v>
      </c>
      <c r="G8" s="30" t="s">
        <v>40</v>
      </c>
      <c r="H8" s="30" t="s">
        <v>40</v>
      </c>
      <c r="I8" s="81">
        <v>12</v>
      </c>
      <c r="J8" s="81">
        <v>20</v>
      </c>
      <c r="K8" s="13"/>
      <c r="L8" s="13"/>
      <c r="M8" s="57" t="s">
        <v>997</v>
      </c>
      <c r="N8" s="1" t="s">
        <v>454</v>
      </c>
      <c r="O8" s="1"/>
      <c r="P8" s="16">
        <v>0</v>
      </c>
      <c r="Q8" s="16">
        <v>0</v>
      </c>
      <c r="R8" s="16"/>
      <c r="S8" s="16"/>
      <c r="T8" s="16"/>
      <c r="U8" s="16"/>
      <c r="V8" s="16"/>
      <c r="W8" s="16"/>
      <c r="X8" s="16"/>
      <c r="Y8" s="16"/>
      <c r="Z8" s="16"/>
      <c r="AA8" s="16"/>
      <c r="AB8" s="16"/>
      <c r="AC8" s="16"/>
      <c r="AD8" s="16"/>
      <c r="AE8" s="16"/>
    </row>
    <row r="9" spans="1:31" x14ac:dyDescent="0.3">
      <c r="A9" s="1"/>
      <c r="B9" s="1"/>
      <c r="C9" s="1" t="s">
        <v>1077</v>
      </c>
      <c r="D9" s="1" t="s">
        <v>999</v>
      </c>
      <c r="E9" s="14" t="s">
        <v>69</v>
      </c>
      <c r="F9" s="14" t="s">
        <v>38</v>
      </c>
      <c r="G9" s="14" t="s">
        <v>38</v>
      </c>
      <c r="H9" s="14" t="s">
        <v>38</v>
      </c>
      <c r="I9" s="115" t="s">
        <v>1303</v>
      </c>
      <c r="J9" s="81" t="s">
        <v>1465</v>
      </c>
      <c r="K9" s="13"/>
      <c r="L9" s="13"/>
      <c r="M9" s="57" t="s">
        <v>1000</v>
      </c>
      <c r="N9" s="1" t="s">
        <v>454</v>
      </c>
      <c r="O9" s="1">
        <v>203011</v>
      </c>
      <c r="P9" s="16">
        <f>'Boekhouding 2021'!F128</f>
        <v>6500</v>
      </c>
      <c r="Q9" s="16">
        <f>'Boekhouding 2021'!G128</f>
        <v>0</v>
      </c>
      <c r="R9" s="16">
        <f>'Boekhouding 2022'!F145</f>
        <v>6400</v>
      </c>
      <c r="S9" s="16">
        <f>'Boekhouding 2022'!G145</f>
        <v>0</v>
      </c>
      <c r="T9" s="16">
        <v>0</v>
      </c>
      <c r="U9" s="16">
        <v>0</v>
      </c>
      <c r="V9" s="16">
        <v>0</v>
      </c>
      <c r="W9" s="16">
        <v>0</v>
      </c>
      <c r="X9" s="16">
        <v>0</v>
      </c>
      <c r="Y9" s="16">
        <v>0</v>
      </c>
      <c r="Z9" s="16">
        <v>0</v>
      </c>
      <c r="AA9" s="16">
        <v>0</v>
      </c>
      <c r="AB9" s="16">
        <v>0</v>
      </c>
      <c r="AC9" s="16">
        <v>0</v>
      </c>
      <c r="AD9" s="16">
        <v>0</v>
      </c>
      <c r="AE9" s="16">
        <v>0</v>
      </c>
    </row>
    <row r="10" spans="1:31" ht="28.8" x14ac:dyDescent="0.3">
      <c r="A10" s="1"/>
      <c r="B10" s="1"/>
      <c r="C10" s="1" t="s">
        <v>1078</v>
      </c>
      <c r="D10" s="1" t="s">
        <v>1002</v>
      </c>
      <c r="E10" s="30" t="s">
        <v>44</v>
      </c>
      <c r="F10" s="30" t="s">
        <v>44</v>
      </c>
      <c r="G10" s="30" t="s">
        <v>40</v>
      </c>
      <c r="H10" s="30" t="s">
        <v>40</v>
      </c>
      <c r="I10" s="96" t="s">
        <v>1286</v>
      </c>
      <c r="J10" s="96" t="s">
        <v>1286</v>
      </c>
      <c r="K10" s="13"/>
      <c r="L10" s="13"/>
      <c r="M10" s="57" t="s">
        <v>1003</v>
      </c>
      <c r="N10" s="1" t="s">
        <v>454</v>
      </c>
      <c r="O10" s="1"/>
      <c r="P10" s="16">
        <v>0</v>
      </c>
      <c r="Q10" s="16">
        <v>0</v>
      </c>
      <c r="R10" s="16"/>
      <c r="S10" s="16"/>
      <c r="T10" s="16"/>
      <c r="U10" s="16"/>
      <c r="V10" s="16"/>
      <c r="W10" s="16"/>
      <c r="X10" s="16"/>
      <c r="Y10" s="16"/>
      <c r="Z10" s="16"/>
      <c r="AA10" s="16"/>
      <c r="AB10" s="16"/>
      <c r="AC10" s="16"/>
      <c r="AD10" s="16"/>
      <c r="AE10" s="16"/>
    </row>
    <row r="11" spans="1:31" s="19" customFormat="1" x14ac:dyDescent="0.3">
      <c r="A11" s="1"/>
      <c r="B11" s="15" t="s">
        <v>301</v>
      </c>
      <c r="C11" s="15"/>
      <c r="D11" s="15" t="s">
        <v>1004</v>
      </c>
      <c r="E11" s="17">
        <v>3</v>
      </c>
      <c r="F11" s="17">
        <v>4</v>
      </c>
      <c r="G11" s="17">
        <v>4</v>
      </c>
      <c r="H11" s="17">
        <v>4</v>
      </c>
      <c r="I11" s="81">
        <v>16</v>
      </c>
      <c r="J11" s="81">
        <v>8</v>
      </c>
      <c r="K11" s="13"/>
      <c r="L11" s="13"/>
      <c r="M11" s="57" t="s">
        <v>1351</v>
      </c>
      <c r="N11" s="15"/>
      <c r="O11" s="15" t="s">
        <v>803</v>
      </c>
      <c r="P11" s="29">
        <f t="shared" ref="P11:U11" si="3">SUM(P12:P17)</f>
        <v>2525</v>
      </c>
      <c r="Q11" s="29">
        <f t="shared" si="3"/>
        <v>0</v>
      </c>
      <c r="R11" s="29">
        <f t="shared" si="3"/>
        <v>1625</v>
      </c>
      <c r="S11" s="29">
        <f t="shared" si="3"/>
        <v>0</v>
      </c>
      <c r="T11" s="29">
        <f t="shared" si="3"/>
        <v>0</v>
      </c>
      <c r="U11" s="29">
        <f t="shared" si="3"/>
        <v>0</v>
      </c>
      <c r="V11" s="29">
        <f t="shared" ref="V11:AE11" si="4">SUM(V12:V17)</f>
        <v>0</v>
      </c>
      <c r="W11" s="29">
        <f t="shared" si="4"/>
        <v>0</v>
      </c>
      <c r="X11" s="29">
        <f t="shared" si="4"/>
        <v>0</v>
      </c>
      <c r="Y11" s="29">
        <f t="shared" si="4"/>
        <v>0</v>
      </c>
      <c r="Z11" s="29">
        <f t="shared" si="4"/>
        <v>0</v>
      </c>
      <c r="AA11" s="29">
        <f t="shared" si="4"/>
        <v>0</v>
      </c>
      <c r="AB11" s="29">
        <f t="shared" si="4"/>
        <v>0</v>
      </c>
      <c r="AC11" s="29">
        <f t="shared" si="4"/>
        <v>0</v>
      </c>
      <c r="AD11" s="29">
        <f t="shared" si="4"/>
        <v>0</v>
      </c>
      <c r="AE11" s="29">
        <f t="shared" si="4"/>
        <v>0</v>
      </c>
    </row>
    <row r="12" spans="1:31" x14ac:dyDescent="0.3">
      <c r="A12" s="1"/>
      <c r="B12" s="1"/>
      <c r="C12" s="1" t="s">
        <v>302</v>
      </c>
      <c r="D12" s="1" t="s">
        <v>1005</v>
      </c>
      <c r="E12" s="14" t="s">
        <v>78</v>
      </c>
      <c r="F12" s="14" t="s">
        <v>78</v>
      </c>
      <c r="G12" s="14" t="s">
        <v>78</v>
      </c>
      <c r="H12" s="14" t="s">
        <v>78</v>
      </c>
      <c r="I12" s="106"/>
      <c r="J12" s="96" t="s">
        <v>1286</v>
      </c>
      <c r="K12" s="18"/>
      <c r="L12" s="18"/>
      <c r="M12" s="36" t="s">
        <v>1006</v>
      </c>
      <c r="N12" s="1" t="s">
        <v>454</v>
      </c>
      <c r="O12" s="1"/>
      <c r="P12" s="16">
        <v>0</v>
      </c>
      <c r="Q12" s="16">
        <v>0</v>
      </c>
      <c r="R12" s="16"/>
      <c r="S12" s="16"/>
      <c r="T12" s="16"/>
      <c r="U12" s="16"/>
      <c r="V12" s="16"/>
      <c r="W12" s="16"/>
      <c r="X12" s="16"/>
      <c r="Y12" s="16"/>
      <c r="Z12" s="16"/>
      <c r="AA12" s="16"/>
      <c r="AB12" s="16"/>
      <c r="AC12" s="16"/>
      <c r="AD12" s="16"/>
      <c r="AE12" s="16"/>
    </row>
    <row r="13" spans="1:31" ht="28.8" x14ac:dyDescent="0.3">
      <c r="A13" s="15"/>
      <c r="B13" s="1"/>
      <c r="C13" s="1" t="s">
        <v>995</v>
      </c>
      <c r="D13" s="1" t="s">
        <v>1370</v>
      </c>
      <c r="E13" s="14" t="s">
        <v>1047</v>
      </c>
      <c r="F13" s="14" t="s">
        <v>1047</v>
      </c>
      <c r="G13" s="14" t="s">
        <v>1047</v>
      </c>
      <c r="H13" s="14" t="s">
        <v>1047</v>
      </c>
      <c r="I13" s="81" t="s">
        <v>1287</v>
      </c>
      <c r="J13" s="81">
        <v>800</v>
      </c>
      <c r="K13" s="13"/>
      <c r="L13" s="13"/>
      <c r="M13" s="57" t="s">
        <v>1371</v>
      </c>
      <c r="N13" s="1" t="s">
        <v>454</v>
      </c>
      <c r="O13" s="1">
        <v>203021</v>
      </c>
      <c r="P13" s="16">
        <f>'Boekhouding 2021'!F129</f>
        <v>1000</v>
      </c>
      <c r="Q13" s="16">
        <f>'Boekhouding 2021'!G129</f>
        <v>0</v>
      </c>
      <c r="R13" s="16">
        <f>'Boekhouding 2022'!F146</f>
        <v>1000</v>
      </c>
      <c r="S13" s="16">
        <f>'Boekhouding 2022'!G146</f>
        <v>0</v>
      </c>
      <c r="T13" s="16">
        <v>0</v>
      </c>
      <c r="U13" s="16">
        <v>0</v>
      </c>
      <c r="V13" s="16">
        <v>0</v>
      </c>
      <c r="W13" s="16">
        <v>0</v>
      </c>
      <c r="X13" s="16">
        <v>0</v>
      </c>
      <c r="Y13" s="16">
        <v>0</v>
      </c>
      <c r="Z13" s="16">
        <v>0</v>
      </c>
      <c r="AA13" s="16">
        <v>0</v>
      </c>
      <c r="AB13" s="16">
        <v>0</v>
      </c>
      <c r="AC13" s="16">
        <v>0</v>
      </c>
      <c r="AD13" s="16">
        <v>0</v>
      </c>
      <c r="AE13" s="16">
        <v>0</v>
      </c>
    </row>
    <row r="14" spans="1:31" x14ac:dyDescent="0.3">
      <c r="A14" s="15"/>
      <c r="B14" s="1"/>
      <c r="C14" s="1" t="s">
        <v>1072</v>
      </c>
      <c r="D14" s="1" t="s">
        <v>1009</v>
      </c>
      <c r="E14" s="14" t="s">
        <v>329</v>
      </c>
      <c r="F14" s="14" t="s">
        <v>329</v>
      </c>
      <c r="G14" s="14" t="s">
        <v>329</v>
      </c>
      <c r="H14" s="14" t="s">
        <v>329</v>
      </c>
      <c r="I14" s="81">
        <v>1000</v>
      </c>
      <c r="J14" s="81">
        <v>0</v>
      </c>
      <c r="K14" s="13"/>
      <c r="L14" s="13"/>
      <c r="M14" s="57" t="s">
        <v>1010</v>
      </c>
      <c r="N14" s="1" t="s">
        <v>454</v>
      </c>
      <c r="O14" s="1"/>
      <c r="P14" s="16">
        <v>0</v>
      </c>
      <c r="Q14" s="16">
        <v>0</v>
      </c>
      <c r="R14" s="16"/>
      <c r="S14" s="16"/>
      <c r="T14" s="16"/>
      <c r="U14" s="16"/>
      <c r="V14" s="16"/>
      <c r="W14" s="16"/>
      <c r="X14" s="16"/>
      <c r="Y14" s="16"/>
      <c r="Z14" s="16"/>
      <c r="AA14" s="16"/>
      <c r="AB14" s="16"/>
      <c r="AC14" s="16"/>
      <c r="AD14" s="16"/>
      <c r="AE14" s="16"/>
    </row>
    <row r="15" spans="1:31" x14ac:dyDescent="0.3">
      <c r="A15" s="1"/>
      <c r="B15" s="1"/>
      <c r="C15" s="1" t="s">
        <v>998</v>
      </c>
      <c r="D15" s="1" t="s">
        <v>1011</v>
      </c>
      <c r="E15" s="14" t="s">
        <v>1091</v>
      </c>
      <c r="F15" s="14" t="s">
        <v>1091</v>
      </c>
      <c r="G15" s="14" t="s">
        <v>1091</v>
      </c>
      <c r="H15" s="14" t="s">
        <v>1091</v>
      </c>
      <c r="I15" s="81">
        <v>2</v>
      </c>
      <c r="J15" s="81">
        <v>2</v>
      </c>
      <c r="K15" s="13"/>
      <c r="L15" s="13"/>
      <c r="M15" s="57" t="s">
        <v>1012</v>
      </c>
      <c r="N15" s="1" t="s">
        <v>454</v>
      </c>
      <c r="O15" s="1">
        <v>203022</v>
      </c>
      <c r="P15" s="16">
        <f>'Boekhouding 2021'!F130</f>
        <v>525</v>
      </c>
      <c r="Q15" s="16">
        <f>'Boekhouding 2021'!G130</f>
        <v>0</v>
      </c>
      <c r="R15" s="16">
        <f>'Boekhouding 2022'!F147</f>
        <v>625</v>
      </c>
      <c r="S15" s="16">
        <f>'Boekhouding 2022'!G147</f>
        <v>0</v>
      </c>
      <c r="T15" s="16">
        <v>0</v>
      </c>
      <c r="U15" s="16">
        <v>0</v>
      </c>
      <c r="V15" s="16">
        <v>0</v>
      </c>
      <c r="W15" s="16">
        <v>0</v>
      </c>
      <c r="X15" s="16">
        <v>0</v>
      </c>
      <c r="Y15" s="16">
        <v>0</v>
      </c>
      <c r="Z15" s="16">
        <v>0</v>
      </c>
      <c r="AA15" s="16">
        <v>0</v>
      </c>
      <c r="AB15" s="16">
        <v>0</v>
      </c>
      <c r="AC15" s="16">
        <v>0</v>
      </c>
      <c r="AD15" s="16">
        <v>0</v>
      </c>
      <c r="AE15" s="16">
        <v>0</v>
      </c>
    </row>
    <row r="16" spans="1:31" ht="28.8" x14ac:dyDescent="0.3">
      <c r="A16" s="1"/>
      <c r="B16" s="1"/>
      <c r="C16" s="1" t="s">
        <v>1001</v>
      </c>
      <c r="D16" s="1" t="s">
        <v>875</v>
      </c>
      <c r="E16" s="30" t="s">
        <v>42</v>
      </c>
      <c r="F16" s="30" t="s">
        <v>42</v>
      </c>
      <c r="G16" s="30" t="s">
        <v>42</v>
      </c>
      <c r="H16" s="30" t="s">
        <v>42</v>
      </c>
      <c r="I16" s="81">
        <v>2</v>
      </c>
      <c r="J16" s="81">
        <v>0</v>
      </c>
      <c r="K16" s="13"/>
      <c r="L16" s="13"/>
      <c r="M16" s="57" t="s">
        <v>1013</v>
      </c>
      <c r="N16" s="1" t="s">
        <v>454</v>
      </c>
      <c r="O16" s="1"/>
      <c r="P16" s="16">
        <v>0</v>
      </c>
      <c r="Q16" s="16">
        <v>0</v>
      </c>
      <c r="R16" s="16"/>
      <c r="S16" s="16"/>
      <c r="T16" s="16"/>
      <c r="U16" s="16"/>
      <c r="V16" s="16"/>
      <c r="W16" s="16"/>
      <c r="X16" s="16"/>
      <c r="Y16" s="16"/>
      <c r="Z16" s="16"/>
      <c r="AA16" s="16"/>
      <c r="AB16" s="16"/>
      <c r="AC16" s="16"/>
      <c r="AD16" s="16"/>
      <c r="AE16" s="16"/>
    </row>
    <row r="17" spans="1:31" x14ac:dyDescent="0.3">
      <c r="A17" s="1"/>
      <c r="B17" s="1"/>
      <c r="C17" s="1" t="s">
        <v>1079</v>
      </c>
      <c r="D17" s="1" t="s">
        <v>1014</v>
      </c>
      <c r="E17" s="14" t="s">
        <v>78</v>
      </c>
      <c r="F17" s="14" t="s">
        <v>78</v>
      </c>
      <c r="G17" s="14" t="s">
        <v>78</v>
      </c>
      <c r="H17" s="14" t="s">
        <v>78</v>
      </c>
      <c r="I17" s="81" t="s">
        <v>1287</v>
      </c>
      <c r="J17" s="81"/>
      <c r="K17" s="13"/>
      <c r="L17" s="13"/>
      <c r="M17" s="57" t="s">
        <v>1015</v>
      </c>
      <c r="N17" s="1" t="s">
        <v>454</v>
      </c>
      <c r="O17" s="1">
        <v>203023</v>
      </c>
      <c r="P17" s="16">
        <f>'Boekhouding 2021'!F131</f>
        <v>1000</v>
      </c>
      <c r="Q17" s="16">
        <f>'Boekhouding 2021'!G131</f>
        <v>0</v>
      </c>
      <c r="R17" s="16">
        <f>'Boekhouding 2022'!F148</f>
        <v>0</v>
      </c>
      <c r="S17" s="16">
        <f>'Boekhouding 2022'!G148</f>
        <v>0</v>
      </c>
      <c r="T17" s="16">
        <v>0</v>
      </c>
      <c r="U17" s="16">
        <v>0</v>
      </c>
      <c r="V17" s="16">
        <v>0</v>
      </c>
      <c r="W17" s="16">
        <v>0</v>
      </c>
      <c r="X17" s="16">
        <v>0</v>
      </c>
      <c r="Y17" s="16">
        <v>0</v>
      </c>
      <c r="Z17" s="16">
        <v>0</v>
      </c>
      <c r="AA17" s="16">
        <v>0</v>
      </c>
      <c r="AB17" s="16">
        <v>0</v>
      </c>
      <c r="AC17" s="16">
        <v>0</v>
      </c>
      <c r="AD17" s="16">
        <v>0</v>
      </c>
      <c r="AE17" s="16">
        <v>0</v>
      </c>
    </row>
    <row r="18" spans="1:31" s="19" customFormat="1" x14ac:dyDescent="0.3">
      <c r="A18" s="1"/>
      <c r="B18" s="15" t="s">
        <v>1074</v>
      </c>
      <c r="C18" s="15"/>
      <c r="D18" s="15" t="s">
        <v>1082</v>
      </c>
      <c r="E18" s="30" t="s">
        <v>42</v>
      </c>
      <c r="F18" s="30" t="s">
        <v>42</v>
      </c>
      <c r="G18" s="30" t="s">
        <v>42</v>
      </c>
      <c r="H18" s="30" t="s">
        <v>42</v>
      </c>
      <c r="I18" s="81"/>
      <c r="J18" s="81"/>
      <c r="K18" s="13"/>
      <c r="L18" s="13"/>
      <c r="M18" s="57"/>
      <c r="N18" s="15"/>
      <c r="O18" s="15" t="s">
        <v>804</v>
      </c>
      <c r="P18" s="29">
        <f t="shared" ref="P18:U18" si="5">P19+P20+P21</f>
        <v>13100</v>
      </c>
      <c r="Q18" s="29">
        <f t="shared" si="5"/>
        <v>22125</v>
      </c>
      <c r="R18" s="29">
        <f t="shared" si="5"/>
        <v>13100</v>
      </c>
      <c r="S18" s="29">
        <f t="shared" si="5"/>
        <v>21125</v>
      </c>
      <c r="T18" s="29">
        <f t="shared" si="5"/>
        <v>0</v>
      </c>
      <c r="U18" s="29">
        <f t="shared" si="5"/>
        <v>0</v>
      </c>
      <c r="V18" s="29">
        <f t="shared" ref="V18:AE18" si="6">V19+V20+V21</f>
        <v>0</v>
      </c>
      <c r="W18" s="29">
        <f t="shared" si="6"/>
        <v>0</v>
      </c>
      <c r="X18" s="29">
        <f t="shared" si="6"/>
        <v>0</v>
      </c>
      <c r="Y18" s="29">
        <f t="shared" si="6"/>
        <v>0</v>
      </c>
      <c r="Z18" s="29">
        <f t="shared" si="6"/>
        <v>0</v>
      </c>
      <c r="AA18" s="29">
        <f t="shared" si="6"/>
        <v>0</v>
      </c>
      <c r="AB18" s="29">
        <f t="shared" si="6"/>
        <v>0</v>
      </c>
      <c r="AC18" s="29">
        <f t="shared" si="6"/>
        <v>0</v>
      </c>
      <c r="AD18" s="29">
        <f t="shared" si="6"/>
        <v>0</v>
      </c>
      <c r="AE18" s="29">
        <f t="shared" si="6"/>
        <v>0</v>
      </c>
    </row>
    <row r="19" spans="1:31" x14ac:dyDescent="0.3">
      <c r="A19" s="1"/>
      <c r="B19" s="1"/>
      <c r="C19" s="1" t="s">
        <v>303</v>
      </c>
      <c r="D19" s="1" t="s">
        <v>1080</v>
      </c>
      <c r="E19" s="30" t="s">
        <v>42</v>
      </c>
      <c r="F19" s="30" t="s">
        <v>42</v>
      </c>
      <c r="G19" s="30" t="s">
        <v>42</v>
      </c>
      <c r="H19" s="30" t="s">
        <v>42</v>
      </c>
      <c r="I19" s="82"/>
      <c r="J19" s="82"/>
      <c r="K19" s="18"/>
      <c r="L19" s="18"/>
      <c r="M19" s="36"/>
      <c r="N19" s="1"/>
      <c r="O19" s="1">
        <v>203031</v>
      </c>
      <c r="P19" s="16">
        <f>'Boekhouding 2021'!F132</f>
        <v>12600</v>
      </c>
      <c r="Q19" s="16">
        <f>'Boekhouding 2021'!G132</f>
        <v>0</v>
      </c>
      <c r="R19" s="16">
        <f>'Boekhouding 2022'!F149</f>
        <v>12600</v>
      </c>
      <c r="S19" s="16">
        <f>'Boekhouding 2022'!G149</f>
        <v>0</v>
      </c>
      <c r="T19" s="16">
        <v>0</v>
      </c>
      <c r="U19" s="16">
        <v>0</v>
      </c>
      <c r="V19" s="16">
        <v>0</v>
      </c>
      <c r="W19" s="16">
        <v>0</v>
      </c>
      <c r="X19" s="16">
        <v>0</v>
      </c>
      <c r="Y19" s="16">
        <v>0</v>
      </c>
      <c r="Z19" s="16">
        <v>0</v>
      </c>
      <c r="AA19" s="16">
        <v>0</v>
      </c>
      <c r="AB19" s="16">
        <v>0</v>
      </c>
      <c r="AC19" s="16">
        <v>0</v>
      </c>
      <c r="AD19" s="16">
        <v>0</v>
      </c>
      <c r="AE19" s="16">
        <v>0</v>
      </c>
    </row>
    <row r="20" spans="1:31" x14ac:dyDescent="0.3">
      <c r="A20" s="15"/>
      <c r="B20" s="1"/>
      <c r="C20" s="1" t="s">
        <v>1007</v>
      </c>
      <c r="D20" s="1" t="s">
        <v>1081</v>
      </c>
      <c r="E20" s="30" t="s">
        <v>42</v>
      </c>
      <c r="F20" s="30" t="s">
        <v>42</v>
      </c>
      <c r="G20" s="30" t="s">
        <v>42</v>
      </c>
      <c r="H20" s="30" t="s">
        <v>42</v>
      </c>
      <c r="I20" s="81"/>
      <c r="J20" s="81"/>
      <c r="K20" s="13"/>
      <c r="L20" s="13"/>
      <c r="M20" s="57"/>
      <c r="N20" s="1"/>
      <c r="O20" s="1">
        <v>203032</v>
      </c>
      <c r="P20" s="16">
        <f>'Boekhouding 2021'!F133</f>
        <v>500</v>
      </c>
      <c r="Q20" s="16">
        <f>'Boekhouding 2021'!G133</f>
        <v>0</v>
      </c>
      <c r="R20" s="16">
        <f>'Boekhouding 2022'!F150</f>
        <v>500</v>
      </c>
      <c r="S20" s="16">
        <f>'Boekhouding 2022'!G150</f>
        <v>0</v>
      </c>
      <c r="T20" s="16">
        <v>0</v>
      </c>
      <c r="U20" s="16">
        <v>0</v>
      </c>
      <c r="V20" s="16">
        <v>0</v>
      </c>
      <c r="W20" s="16">
        <v>0</v>
      </c>
      <c r="X20" s="16">
        <v>0</v>
      </c>
      <c r="Y20" s="16">
        <v>0</v>
      </c>
      <c r="Z20" s="16">
        <v>0</v>
      </c>
      <c r="AA20" s="16">
        <v>0</v>
      </c>
      <c r="AB20" s="16">
        <v>0</v>
      </c>
      <c r="AC20" s="16">
        <v>0</v>
      </c>
      <c r="AD20" s="16">
        <v>0</v>
      </c>
      <c r="AE20" s="16">
        <v>0</v>
      </c>
    </row>
    <row r="21" spans="1:31" x14ac:dyDescent="0.3">
      <c r="A21" s="15"/>
      <c r="B21" s="1"/>
      <c r="C21" s="1" t="s">
        <v>1008</v>
      </c>
      <c r="D21" s="1" t="s">
        <v>1083</v>
      </c>
      <c r="E21" s="14" t="s">
        <v>79</v>
      </c>
      <c r="F21" s="14" t="s">
        <v>79</v>
      </c>
      <c r="G21" s="14" t="s">
        <v>79</v>
      </c>
      <c r="H21" s="14" t="s">
        <v>79</v>
      </c>
      <c r="I21" s="81"/>
      <c r="J21" s="81"/>
      <c r="K21" s="13"/>
      <c r="L21" s="13"/>
      <c r="M21" s="57"/>
      <c r="N21" s="1"/>
      <c r="O21" s="1">
        <v>203033</v>
      </c>
      <c r="P21" s="16">
        <f>'Boekhouding 2021'!F134</f>
        <v>0</v>
      </c>
      <c r="Q21" s="16">
        <f>'Boekhouding 2021'!G134</f>
        <v>22125</v>
      </c>
      <c r="R21" s="16">
        <f>'Boekhouding 2022'!F151</f>
        <v>0</v>
      </c>
      <c r="S21" s="16">
        <f>'Boekhouding 2022'!G151</f>
        <v>21125</v>
      </c>
      <c r="T21" s="16">
        <v>0</v>
      </c>
      <c r="U21" s="16">
        <v>0</v>
      </c>
      <c r="V21" s="16">
        <v>0</v>
      </c>
      <c r="W21" s="16">
        <v>0</v>
      </c>
      <c r="X21" s="16">
        <v>0</v>
      </c>
      <c r="Y21" s="16">
        <v>0</v>
      </c>
      <c r="Z21" s="16">
        <v>0</v>
      </c>
      <c r="AA21" s="16">
        <v>0</v>
      </c>
      <c r="AB21" s="16">
        <v>0</v>
      </c>
      <c r="AC21" s="16">
        <v>0</v>
      </c>
      <c r="AD21" s="16">
        <v>0</v>
      </c>
      <c r="AE21" s="16">
        <v>0</v>
      </c>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51682-6FB9-4369-9CB2-7CF77F136D75}">
  <sheetPr>
    <tabColor rgb="FFFF0000"/>
  </sheetPr>
  <dimension ref="A1:AE25"/>
  <sheetViews>
    <sheetView zoomScaleNormal="100" workbookViewId="0">
      <selection activeCell="F4" sqref="F1:F1048576"/>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6" width="5.5546875" style="11" hidden="1" customWidth="1"/>
    <col min="7" max="7" width="5.5546875" style="11" customWidth="1"/>
    <col min="8" max="10" width="5.5546875" style="11" hidden="1" customWidth="1"/>
    <col min="11" max="11" width="5.5546875" style="11" customWidth="1"/>
    <col min="12" max="12" width="5.5546875" style="11" hidden="1" customWidth="1"/>
    <col min="13" max="13" width="33.5546875" style="62" customWidth="1"/>
    <col min="14" max="14" width="18" customWidth="1"/>
    <col min="16" max="17" width="16.88671875" style="27" hidden="1" customWidth="1"/>
    <col min="18" max="19" width="16.88671875" style="27" customWidth="1"/>
    <col min="20" max="25" width="16.88671875" style="27" hidden="1" customWidth="1"/>
    <col min="26" max="27" width="16.88671875" style="27" customWidth="1"/>
    <col min="28" max="31" width="16.88671875" style="27" hidden="1"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304</v>
      </c>
      <c r="H2" s="199"/>
      <c r="I2" s="199"/>
      <c r="J2" s="199"/>
      <c r="K2" s="199"/>
      <c r="L2" s="199"/>
      <c r="M2" s="199"/>
      <c r="N2" s="200"/>
    </row>
    <row r="3" spans="1:31" s="10" customFormat="1" x14ac:dyDescent="0.3">
      <c r="E3" s="201" t="s">
        <v>52</v>
      </c>
      <c r="F3" s="201"/>
      <c r="G3" s="201"/>
      <c r="H3" s="201"/>
      <c r="I3" s="202" t="s">
        <v>53</v>
      </c>
      <c r="J3" s="202"/>
      <c r="K3" s="202"/>
      <c r="L3" s="202"/>
      <c r="M3" s="61"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57"/>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x14ac:dyDescent="0.3">
      <c r="A5" s="9" t="s">
        <v>305</v>
      </c>
      <c r="B5" s="9"/>
      <c r="C5" s="9"/>
      <c r="D5" s="9" t="s">
        <v>580</v>
      </c>
      <c r="E5" s="31"/>
      <c r="F5" s="31"/>
      <c r="G5" s="31"/>
      <c r="H5" s="31"/>
      <c r="I5" s="20"/>
      <c r="J5" s="20"/>
      <c r="K5" s="20"/>
      <c r="L5" s="20"/>
      <c r="M5" s="41"/>
      <c r="N5" s="9"/>
      <c r="O5" s="9" t="s">
        <v>805</v>
      </c>
      <c r="P5" s="28">
        <f>'Boekhouding 2021'!F135</f>
        <v>0</v>
      </c>
      <c r="Q5" s="28">
        <f>'Boekhouding 2021'!G135</f>
        <v>0</v>
      </c>
      <c r="R5" s="28">
        <f t="shared" ref="R5:W5" si="0">R6+R11+R17+R24</f>
        <v>0</v>
      </c>
      <c r="S5" s="28">
        <f t="shared" si="0"/>
        <v>0</v>
      </c>
      <c r="T5" s="116">
        <f t="shared" si="0"/>
        <v>0</v>
      </c>
      <c r="U5" s="116">
        <f t="shared" si="0"/>
        <v>0</v>
      </c>
      <c r="V5" s="116">
        <f t="shared" si="0"/>
        <v>0</v>
      </c>
      <c r="W5" s="116">
        <f t="shared" si="0"/>
        <v>0</v>
      </c>
      <c r="X5" s="28">
        <f>'Boekhouding 2021'!C135</f>
        <v>0</v>
      </c>
      <c r="Y5" s="28">
        <f>'Boekhouding 2021'!D135</f>
        <v>0</v>
      </c>
      <c r="Z5" s="28">
        <f>Z6+Z11+Z17+Z24</f>
        <v>0</v>
      </c>
      <c r="AA5" s="28">
        <f>AA6+AA11+AA17+AA24</f>
        <v>0</v>
      </c>
      <c r="AB5" s="28"/>
      <c r="AC5" s="28"/>
      <c r="AD5" s="28"/>
      <c r="AE5" s="28"/>
    </row>
    <row r="6" spans="1:31" s="19" customFormat="1" x14ac:dyDescent="0.3">
      <c r="A6" s="15"/>
      <c r="B6" s="15" t="s">
        <v>306</v>
      </c>
      <c r="C6" s="15"/>
      <c r="D6" s="15" t="s">
        <v>581</v>
      </c>
      <c r="E6" s="30" t="s">
        <v>329</v>
      </c>
      <c r="F6" s="30" t="s">
        <v>44</v>
      </c>
      <c r="G6" s="30" t="s">
        <v>44</v>
      </c>
      <c r="H6" s="30" t="s">
        <v>44</v>
      </c>
      <c r="I6" s="18"/>
      <c r="J6" s="18"/>
      <c r="K6" s="18"/>
      <c r="L6" s="18"/>
      <c r="M6" s="36" t="s">
        <v>419</v>
      </c>
      <c r="N6" s="15" t="s">
        <v>1352</v>
      </c>
      <c r="O6" s="15" t="s">
        <v>806</v>
      </c>
      <c r="P6" s="29">
        <f>P7+P8+P9+P10</f>
        <v>0</v>
      </c>
      <c r="Q6" s="29">
        <f>Q7+Q8+Q9+Q10</f>
        <v>0</v>
      </c>
      <c r="R6" s="29">
        <f t="shared" ref="R6:W6" si="1">R7+R8+R9+R10</f>
        <v>0</v>
      </c>
      <c r="S6" s="29">
        <f t="shared" si="1"/>
        <v>0</v>
      </c>
      <c r="T6" s="117">
        <f t="shared" si="1"/>
        <v>0</v>
      </c>
      <c r="U6" s="117">
        <f t="shared" si="1"/>
        <v>0</v>
      </c>
      <c r="V6" s="117">
        <f t="shared" si="1"/>
        <v>0</v>
      </c>
      <c r="W6" s="117">
        <f t="shared" si="1"/>
        <v>0</v>
      </c>
      <c r="X6" s="29">
        <f>X7+X8+X9+X10</f>
        <v>0</v>
      </c>
      <c r="Y6" s="29">
        <f>Y7+Y8+Y9+Y10</f>
        <v>0</v>
      </c>
      <c r="Z6" s="29">
        <f>Z7+Z8+Z9+Z10</f>
        <v>0</v>
      </c>
      <c r="AA6" s="29">
        <f>AA7+AA8+AA9+AA10</f>
        <v>0</v>
      </c>
      <c r="AB6" s="29"/>
      <c r="AC6" s="29"/>
      <c r="AD6" s="29"/>
      <c r="AE6" s="29"/>
    </row>
    <row r="7" spans="1:31" x14ac:dyDescent="0.3">
      <c r="A7" s="1"/>
      <c r="B7" s="1"/>
      <c r="C7" s="1" t="s">
        <v>307</v>
      </c>
      <c r="D7" s="1" t="s">
        <v>1016</v>
      </c>
      <c r="E7" s="30" t="s">
        <v>77</v>
      </c>
      <c r="F7" s="30" t="s">
        <v>44</v>
      </c>
      <c r="G7" s="30" t="s">
        <v>44</v>
      </c>
      <c r="H7" s="30" t="s">
        <v>44</v>
      </c>
      <c r="I7" s="13"/>
      <c r="J7" s="13"/>
      <c r="K7" s="13"/>
      <c r="L7" s="13"/>
      <c r="M7" s="57" t="s">
        <v>419</v>
      </c>
      <c r="N7" s="1" t="s">
        <v>1353</v>
      </c>
      <c r="O7" s="1">
        <v>204011</v>
      </c>
      <c r="P7" s="16">
        <f>'Boekhouding 2021'!F136</f>
        <v>0</v>
      </c>
      <c r="Q7" s="16">
        <f>'Boekhouding 2021'!G136</f>
        <v>0</v>
      </c>
      <c r="R7" s="16">
        <v>0</v>
      </c>
      <c r="S7" s="16">
        <v>0</v>
      </c>
      <c r="T7" s="118">
        <v>0</v>
      </c>
      <c r="U7" s="118"/>
      <c r="V7" s="118">
        <v>0</v>
      </c>
      <c r="W7" s="118"/>
      <c r="X7" s="16">
        <f>'Boekhouding 2021'!C136</f>
        <v>0</v>
      </c>
      <c r="Y7" s="16">
        <f>'Boekhouding 2021'!D136</f>
        <v>0</v>
      </c>
      <c r="Z7" s="16">
        <v>0</v>
      </c>
      <c r="AA7" s="16">
        <v>0</v>
      </c>
      <c r="AB7" s="16"/>
      <c r="AC7" s="16"/>
      <c r="AD7" s="16"/>
      <c r="AE7" s="16"/>
    </row>
    <row r="8" spans="1:31" x14ac:dyDescent="0.3">
      <c r="A8" s="1"/>
      <c r="B8" s="1"/>
      <c r="C8" s="1" t="s">
        <v>308</v>
      </c>
      <c r="D8" s="1" t="s">
        <v>1017</v>
      </c>
      <c r="E8" s="30" t="s">
        <v>71</v>
      </c>
      <c r="F8" s="30" t="s">
        <v>44</v>
      </c>
      <c r="G8" s="30" t="s">
        <v>44</v>
      </c>
      <c r="H8" s="30" t="s">
        <v>44</v>
      </c>
      <c r="I8" s="13"/>
      <c r="J8" s="13"/>
      <c r="K8" s="13"/>
      <c r="L8" s="13"/>
      <c r="M8" s="57" t="s">
        <v>1019</v>
      </c>
      <c r="N8" s="1" t="s">
        <v>1352</v>
      </c>
      <c r="O8" s="1"/>
      <c r="P8" s="16">
        <v>0</v>
      </c>
      <c r="Q8" s="16">
        <v>0</v>
      </c>
      <c r="R8" s="16">
        <v>0</v>
      </c>
      <c r="S8" s="16">
        <v>0</v>
      </c>
      <c r="T8" s="118"/>
      <c r="U8" s="118"/>
      <c r="V8" s="118"/>
      <c r="W8" s="118"/>
      <c r="X8" s="16">
        <v>0</v>
      </c>
      <c r="Y8" s="16">
        <v>0</v>
      </c>
      <c r="Z8" s="16">
        <v>0</v>
      </c>
      <c r="AA8" s="16">
        <v>0</v>
      </c>
      <c r="AB8" s="16"/>
      <c r="AC8" s="16"/>
      <c r="AD8" s="16"/>
      <c r="AE8" s="16"/>
    </row>
    <row r="9" spans="1:31" x14ac:dyDescent="0.3">
      <c r="A9" s="1"/>
      <c r="B9" s="1"/>
      <c r="C9" s="1" t="s">
        <v>309</v>
      </c>
      <c r="D9" s="1" t="s">
        <v>584</v>
      </c>
      <c r="E9" s="30" t="s">
        <v>329</v>
      </c>
      <c r="F9" s="30" t="s">
        <v>44</v>
      </c>
      <c r="G9" s="30" t="s">
        <v>44</v>
      </c>
      <c r="H9" s="30" t="s">
        <v>44</v>
      </c>
      <c r="I9" s="13"/>
      <c r="J9" s="13"/>
      <c r="K9" s="13"/>
      <c r="L9" s="13"/>
      <c r="M9" s="57" t="s">
        <v>1020</v>
      </c>
      <c r="N9" s="1"/>
      <c r="O9" s="1"/>
      <c r="P9" s="16">
        <v>0</v>
      </c>
      <c r="Q9" s="16">
        <v>0</v>
      </c>
      <c r="R9" s="16">
        <v>0</v>
      </c>
      <c r="S9" s="16">
        <v>0</v>
      </c>
      <c r="T9" s="118"/>
      <c r="U9" s="118"/>
      <c r="V9" s="118"/>
      <c r="W9" s="118"/>
      <c r="X9" s="16">
        <v>0</v>
      </c>
      <c r="Y9" s="16">
        <v>0</v>
      </c>
      <c r="Z9" s="16">
        <v>0</v>
      </c>
      <c r="AA9" s="16">
        <v>0</v>
      </c>
      <c r="AB9" s="16"/>
      <c r="AC9" s="16"/>
      <c r="AD9" s="16"/>
      <c r="AE9" s="16"/>
    </row>
    <row r="10" spans="1:31" x14ac:dyDescent="0.3">
      <c r="A10" s="1"/>
      <c r="B10" s="1"/>
      <c r="C10" s="1" t="s">
        <v>1018</v>
      </c>
      <c r="D10" s="1" t="s">
        <v>582</v>
      </c>
      <c r="E10" s="30" t="s">
        <v>329</v>
      </c>
      <c r="F10" s="30" t="s">
        <v>44</v>
      </c>
      <c r="G10" s="30" t="s">
        <v>44</v>
      </c>
      <c r="H10" s="30" t="s">
        <v>44</v>
      </c>
      <c r="I10" s="13"/>
      <c r="J10" s="13"/>
      <c r="K10" s="13"/>
      <c r="L10" s="13"/>
      <c r="M10" s="57" t="s">
        <v>419</v>
      </c>
      <c r="N10" s="1" t="s">
        <v>1353</v>
      </c>
      <c r="O10" s="1">
        <v>204012</v>
      </c>
      <c r="P10" s="16">
        <f>'Boekhouding 2021'!F137</f>
        <v>0</v>
      </c>
      <c r="Q10" s="16">
        <f>'Boekhouding 2021'!G137</f>
        <v>0</v>
      </c>
      <c r="R10" s="16">
        <v>0</v>
      </c>
      <c r="S10" s="16">
        <v>0</v>
      </c>
      <c r="T10" s="118">
        <v>0</v>
      </c>
      <c r="U10" s="118"/>
      <c r="V10" s="118">
        <v>0</v>
      </c>
      <c r="W10" s="118"/>
      <c r="X10" s="16">
        <f>'Boekhouding 2021'!C137</f>
        <v>0</v>
      </c>
      <c r="Y10" s="16">
        <f>'Boekhouding 2021'!D137</f>
        <v>0</v>
      </c>
      <c r="Z10" s="16">
        <v>0</v>
      </c>
      <c r="AA10" s="16">
        <v>0</v>
      </c>
      <c r="AB10" s="16"/>
      <c r="AC10" s="16"/>
      <c r="AD10" s="16"/>
      <c r="AE10" s="16"/>
    </row>
    <row r="11" spans="1:31" ht="43.2" x14ac:dyDescent="0.3">
      <c r="A11" s="15"/>
      <c r="B11" s="15" t="s">
        <v>310</v>
      </c>
      <c r="C11" s="15"/>
      <c r="D11" s="15" t="s">
        <v>885</v>
      </c>
      <c r="E11" s="59" t="s">
        <v>1022</v>
      </c>
      <c r="F11" s="59" t="s">
        <v>1023</v>
      </c>
      <c r="G11" s="59" t="s">
        <v>1024</v>
      </c>
      <c r="H11" s="59" t="s">
        <v>1025</v>
      </c>
      <c r="I11" s="13"/>
      <c r="J11" s="13"/>
      <c r="K11" s="13"/>
      <c r="L11" s="13"/>
      <c r="M11" s="58" t="s">
        <v>1021</v>
      </c>
      <c r="N11" s="15" t="s">
        <v>1352</v>
      </c>
      <c r="O11" s="15" t="s">
        <v>807</v>
      </c>
      <c r="P11" s="16">
        <f>SUM(P12:P16)</f>
        <v>0</v>
      </c>
      <c r="Q11" s="16">
        <f>SUM(Q12:Q16)</f>
        <v>0</v>
      </c>
      <c r="R11" s="16">
        <f t="shared" ref="R11:W11" si="2">R12+R13+R14</f>
        <v>0</v>
      </c>
      <c r="S11" s="16">
        <f t="shared" si="2"/>
        <v>0</v>
      </c>
      <c r="T11" s="118">
        <f t="shared" si="2"/>
        <v>0</v>
      </c>
      <c r="U11" s="118">
        <f t="shared" si="2"/>
        <v>0</v>
      </c>
      <c r="V11" s="118">
        <f t="shared" si="2"/>
        <v>0</v>
      </c>
      <c r="W11" s="118">
        <f t="shared" si="2"/>
        <v>0</v>
      </c>
      <c r="X11" s="16">
        <f>SUM(X12:X16)</f>
        <v>0</v>
      </c>
      <c r="Y11" s="16">
        <f>SUM(Y12:Y16)</f>
        <v>0</v>
      </c>
      <c r="Z11" s="16">
        <f>Z12+Z13+Z14</f>
        <v>0</v>
      </c>
      <c r="AA11" s="16">
        <f>AA12+AA13+AA14</f>
        <v>0</v>
      </c>
      <c r="AB11" s="16"/>
      <c r="AC11" s="16"/>
      <c r="AD11" s="16"/>
      <c r="AE11" s="16"/>
    </row>
    <row r="12" spans="1:31" s="19" customFormat="1" ht="43.2" x14ac:dyDescent="0.3">
      <c r="A12" s="1"/>
      <c r="B12" s="1"/>
      <c r="C12" s="1" t="s">
        <v>311</v>
      </c>
      <c r="D12" s="1" t="s">
        <v>1026</v>
      </c>
      <c r="E12" s="30" t="s">
        <v>329</v>
      </c>
      <c r="F12" s="30" t="s">
        <v>42</v>
      </c>
      <c r="G12" s="30" t="s">
        <v>42</v>
      </c>
      <c r="H12" s="30" t="s">
        <v>42</v>
      </c>
      <c r="I12" s="18"/>
      <c r="J12" s="18"/>
      <c r="K12" s="18"/>
      <c r="L12" s="18"/>
      <c r="M12" s="57" t="s">
        <v>1033</v>
      </c>
      <c r="N12" s="1" t="s">
        <v>1352</v>
      </c>
      <c r="O12" s="15">
        <v>204021</v>
      </c>
      <c r="P12" s="29">
        <f>'Boekhouding 2021'!F138</f>
        <v>0</v>
      </c>
      <c r="Q12" s="29">
        <f>'Boekhouding 2021'!G138</f>
        <v>0</v>
      </c>
      <c r="R12" s="29">
        <v>0</v>
      </c>
      <c r="S12" s="29">
        <v>0</v>
      </c>
      <c r="T12" s="117">
        <v>0</v>
      </c>
      <c r="U12" s="117"/>
      <c r="V12" s="117">
        <v>0</v>
      </c>
      <c r="W12" s="117"/>
      <c r="X12" s="29">
        <f>'Boekhouding 2021'!C138</f>
        <v>0</v>
      </c>
      <c r="Y12" s="29">
        <f>'Boekhouding 2021'!D138</f>
        <v>0</v>
      </c>
      <c r="Z12" s="29">
        <v>0</v>
      </c>
      <c r="AA12" s="29">
        <v>0</v>
      </c>
      <c r="AB12" s="29"/>
      <c r="AC12" s="29"/>
      <c r="AD12" s="29"/>
      <c r="AE12" s="29"/>
    </row>
    <row r="13" spans="1:31" s="19" customFormat="1" ht="28.8" x14ac:dyDescent="0.3">
      <c r="A13" s="1"/>
      <c r="B13" s="1"/>
      <c r="C13" s="1" t="s">
        <v>312</v>
      </c>
      <c r="D13" s="1" t="s">
        <v>1029</v>
      </c>
      <c r="E13" s="30" t="s">
        <v>329</v>
      </c>
      <c r="F13" s="30" t="s">
        <v>42</v>
      </c>
      <c r="G13" s="30" t="s">
        <v>42</v>
      </c>
      <c r="H13" s="30" t="s">
        <v>42</v>
      </c>
      <c r="I13" s="18"/>
      <c r="J13" s="18"/>
      <c r="K13" s="18"/>
      <c r="L13" s="18"/>
      <c r="M13" s="57" t="s">
        <v>1034</v>
      </c>
      <c r="N13" s="1" t="s">
        <v>1352</v>
      </c>
      <c r="O13" s="15"/>
      <c r="P13" s="29">
        <v>0</v>
      </c>
      <c r="Q13" s="29">
        <v>0</v>
      </c>
      <c r="R13" s="29">
        <v>0</v>
      </c>
      <c r="S13" s="29">
        <v>0</v>
      </c>
      <c r="T13" s="117">
        <v>0</v>
      </c>
      <c r="U13" s="117"/>
      <c r="V13" s="117">
        <v>0</v>
      </c>
      <c r="W13" s="117"/>
      <c r="X13" s="29">
        <v>0</v>
      </c>
      <c r="Y13" s="29">
        <v>0</v>
      </c>
      <c r="Z13" s="29">
        <v>0</v>
      </c>
      <c r="AA13" s="29">
        <v>0</v>
      </c>
      <c r="AB13" s="29"/>
      <c r="AC13" s="29"/>
      <c r="AD13" s="29"/>
      <c r="AE13" s="29"/>
    </row>
    <row r="14" spans="1:31" s="19" customFormat="1" ht="28.8" x14ac:dyDescent="0.3">
      <c r="A14" s="1"/>
      <c r="B14" s="1"/>
      <c r="C14" s="1" t="s">
        <v>313</v>
      </c>
      <c r="D14" s="1" t="s">
        <v>583</v>
      </c>
      <c r="E14" s="30" t="s">
        <v>329</v>
      </c>
      <c r="F14" s="30" t="s">
        <v>1032</v>
      </c>
      <c r="G14" s="30" t="s">
        <v>1032</v>
      </c>
      <c r="H14" s="30" t="s">
        <v>1032</v>
      </c>
      <c r="I14" s="18"/>
      <c r="J14" s="18"/>
      <c r="K14" s="18"/>
      <c r="L14" s="18"/>
      <c r="M14" s="57" t="s">
        <v>1035</v>
      </c>
      <c r="N14" s="1" t="s">
        <v>1352</v>
      </c>
      <c r="O14" s="15">
        <v>204022</v>
      </c>
      <c r="P14" s="29">
        <f>'Boekhouding 2021'!F139</f>
        <v>0</v>
      </c>
      <c r="Q14" s="29">
        <f>'Boekhouding 2021'!G139</f>
        <v>0</v>
      </c>
      <c r="R14" s="29">
        <v>0</v>
      </c>
      <c r="S14" s="29">
        <v>0</v>
      </c>
      <c r="T14" s="117">
        <v>0</v>
      </c>
      <c r="U14" s="117"/>
      <c r="V14" s="117">
        <v>0</v>
      </c>
      <c r="W14" s="117"/>
      <c r="X14" s="29">
        <f>'Boekhouding 2021'!C139</f>
        <v>0</v>
      </c>
      <c r="Y14" s="29">
        <f>'Boekhouding 2021'!D139</f>
        <v>0</v>
      </c>
      <c r="Z14" s="29">
        <v>0</v>
      </c>
      <c r="AA14" s="29">
        <v>0</v>
      </c>
      <c r="AB14" s="29"/>
      <c r="AC14" s="29"/>
      <c r="AD14" s="29"/>
      <c r="AE14" s="29"/>
    </row>
    <row r="15" spans="1:31" ht="28.8" x14ac:dyDescent="0.3">
      <c r="A15" s="1"/>
      <c r="B15" s="1"/>
      <c r="C15" s="1" t="s">
        <v>1027</v>
      </c>
      <c r="D15" s="1" t="s">
        <v>1030</v>
      </c>
      <c r="E15" s="30" t="s">
        <v>44</v>
      </c>
      <c r="F15" s="30" t="s">
        <v>71</v>
      </c>
      <c r="G15" s="30" t="s">
        <v>71</v>
      </c>
      <c r="H15" s="30" t="s">
        <v>71</v>
      </c>
      <c r="I15" s="46"/>
      <c r="J15" s="13"/>
      <c r="K15" s="13"/>
      <c r="L15" s="13"/>
      <c r="M15" s="57" t="s">
        <v>1036</v>
      </c>
      <c r="N15" s="1" t="s">
        <v>1352</v>
      </c>
      <c r="O15" s="1"/>
      <c r="P15" s="16">
        <v>0</v>
      </c>
      <c r="Q15" s="16">
        <v>0</v>
      </c>
      <c r="R15" s="16">
        <v>0</v>
      </c>
      <c r="S15" s="16">
        <v>0</v>
      </c>
      <c r="T15" s="118"/>
      <c r="U15" s="118"/>
      <c r="V15" s="118"/>
      <c r="W15" s="118"/>
      <c r="X15" s="16">
        <v>0</v>
      </c>
      <c r="Y15" s="16">
        <v>0</v>
      </c>
      <c r="Z15" s="16">
        <v>0</v>
      </c>
      <c r="AA15" s="16">
        <v>0</v>
      </c>
      <c r="AB15" s="16"/>
      <c r="AC15" s="16"/>
      <c r="AD15" s="16"/>
      <c r="AE15" s="16"/>
    </row>
    <row r="16" spans="1:31" x14ac:dyDescent="0.3">
      <c r="A16" s="1"/>
      <c r="B16" s="1"/>
      <c r="C16" s="1" t="s">
        <v>1028</v>
      </c>
      <c r="D16" s="1" t="s">
        <v>1031</v>
      </c>
      <c r="E16" s="30" t="s">
        <v>44</v>
      </c>
      <c r="F16" s="30" t="s">
        <v>40</v>
      </c>
      <c r="G16" s="30" t="s">
        <v>40</v>
      </c>
      <c r="H16" s="30" t="s">
        <v>40</v>
      </c>
      <c r="I16" s="13"/>
      <c r="J16" s="13"/>
      <c r="K16" s="13"/>
      <c r="L16" s="13"/>
      <c r="M16" s="57" t="s">
        <v>1037</v>
      </c>
      <c r="N16" s="1" t="s">
        <v>1352</v>
      </c>
      <c r="O16" s="1"/>
      <c r="P16" s="16">
        <v>0</v>
      </c>
      <c r="Q16" s="16">
        <v>0</v>
      </c>
      <c r="R16" s="16">
        <v>0</v>
      </c>
      <c r="S16" s="16">
        <v>0</v>
      </c>
      <c r="T16" s="118"/>
      <c r="U16" s="118"/>
      <c r="V16" s="118"/>
      <c r="W16" s="118"/>
      <c r="X16" s="16">
        <v>0</v>
      </c>
      <c r="Y16" s="16">
        <v>0</v>
      </c>
      <c r="Z16" s="16">
        <v>0</v>
      </c>
      <c r="AA16" s="16">
        <v>0</v>
      </c>
      <c r="AB16" s="16"/>
      <c r="AC16" s="16"/>
      <c r="AD16" s="16"/>
      <c r="AE16" s="16"/>
    </row>
    <row r="17" spans="1:31" x14ac:dyDescent="0.3">
      <c r="A17" s="1"/>
      <c r="B17" s="15" t="s">
        <v>314</v>
      </c>
      <c r="C17" s="15"/>
      <c r="D17" s="15" t="s">
        <v>1073</v>
      </c>
      <c r="E17" s="56">
        <v>1</v>
      </c>
      <c r="F17" s="56">
        <v>1</v>
      </c>
      <c r="G17" s="56">
        <v>1</v>
      </c>
      <c r="H17" s="56">
        <v>1</v>
      </c>
      <c r="I17" s="13"/>
      <c r="J17" s="13"/>
      <c r="K17" s="13"/>
      <c r="L17" s="13"/>
      <c r="M17" s="36" t="s">
        <v>886</v>
      </c>
      <c r="N17" s="15" t="s">
        <v>1352</v>
      </c>
      <c r="O17" s="15" t="s">
        <v>808</v>
      </c>
      <c r="P17" s="16">
        <f>SUM(P18:P23)</f>
        <v>0</v>
      </c>
      <c r="Q17" s="16">
        <f>SUM(Q18:Q23)</f>
        <v>0</v>
      </c>
      <c r="R17" s="16">
        <f t="shared" ref="R17:W17" si="3">R23</f>
        <v>0</v>
      </c>
      <c r="S17" s="16">
        <f t="shared" si="3"/>
        <v>0</v>
      </c>
      <c r="T17" s="118">
        <f t="shared" si="3"/>
        <v>0</v>
      </c>
      <c r="U17" s="118">
        <f t="shared" si="3"/>
        <v>0</v>
      </c>
      <c r="V17" s="118">
        <f t="shared" si="3"/>
        <v>0</v>
      </c>
      <c r="W17" s="118">
        <f t="shared" si="3"/>
        <v>0</v>
      </c>
      <c r="X17" s="16">
        <f>SUM(X18:X23)</f>
        <v>0</v>
      </c>
      <c r="Y17" s="16">
        <f>SUM(Y18:Y23)</f>
        <v>0</v>
      </c>
      <c r="Z17" s="16">
        <f>Z23</f>
        <v>0</v>
      </c>
      <c r="AA17" s="16">
        <f>AA23</f>
        <v>0</v>
      </c>
      <c r="AB17" s="16"/>
      <c r="AC17" s="16"/>
      <c r="AD17" s="16"/>
      <c r="AE17" s="16"/>
    </row>
    <row r="18" spans="1:31" ht="28.8" x14ac:dyDescent="0.3">
      <c r="A18" s="1"/>
      <c r="B18" s="1"/>
      <c r="C18" s="1" t="s">
        <v>315</v>
      </c>
      <c r="D18" s="1" t="s">
        <v>1038</v>
      </c>
      <c r="E18" s="30" t="s">
        <v>329</v>
      </c>
      <c r="F18" s="30" t="s">
        <v>42</v>
      </c>
      <c r="G18" s="30" t="s">
        <v>42</v>
      </c>
      <c r="H18" s="30" t="s">
        <v>42</v>
      </c>
      <c r="I18" s="13"/>
      <c r="J18" s="13"/>
      <c r="K18" s="13"/>
      <c r="L18" s="13"/>
      <c r="M18" s="57" t="s">
        <v>882</v>
      </c>
      <c r="N18" s="1" t="s">
        <v>1352</v>
      </c>
      <c r="O18" s="1"/>
      <c r="P18" s="16">
        <v>0</v>
      </c>
      <c r="Q18" s="16">
        <v>0</v>
      </c>
      <c r="R18" s="16">
        <v>0</v>
      </c>
      <c r="S18" s="16">
        <v>0</v>
      </c>
      <c r="T18" s="118"/>
      <c r="U18" s="118"/>
      <c r="V18" s="118"/>
      <c r="W18" s="118"/>
      <c r="X18" s="16">
        <v>0</v>
      </c>
      <c r="Y18" s="16">
        <v>0</v>
      </c>
      <c r="Z18" s="16">
        <v>0</v>
      </c>
      <c r="AA18" s="16">
        <v>0</v>
      </c>
      <c r="AB18" s="16"/>
      <c r="AC18" s="16"/>
      <c r="AD18" s="16"/>
      <c r="AE18" s="16"/>
    </row>
    <row r="19" spans="1:31" x14ac:dyDescent="0.3">
      <c r="A19" s="1"/>
      <c r="B19" s="1"/>
      <c r="C19" s="1" t="s">
        <v>316</v>
      </c>
      <c r="D19" s="1" t="s">
        <v>1039</v>
      </c>
      <c r="E19" s="30" t="s">
        <v>329</v>
      </c>
      <c r="F19" s="30" t="s">
        <v>42</v>
      </c>
      <c r="G19" s="30" t="s">
        <v>42</v>
      </c>
      <c r="H19" s="30" t="s">
        <v>42</v>
      </c>
      <c r="I19" s="13"/>
      <c r="J19" s="13"/>
      <c r="K19" s="13"/>
      <c r="L19" s="13"/>
      <c r="M19" s="57" t="s">
        <v>883</v>
      </c>
      <c r="N19" s="1" t="s">
        <v>1352</v>
      </c>
      <c r="O19" s="1"/>
      <c r="P19" s="16">
        <v>0</v>
      </c>
      <c r="Q19" s="16">
        <v>0</v>
      </c>
      <c r="R19" s="16">
        <v>0</v>
      </c>
      <c r="S19" s="16">
        <v>0</v>
      </c>
      <c r="T19" s="118"/>
      <c r="U19" s="118"/>
      <c r="V19" s="118"/>
      <c r="W19" s="118"/>
      <c r="X19" s="16">
        <v>0</v>
      </c>
      <c r="Y19" s="16">
        <v>0</v>
      </c>
      <c r="Z19" s="16">
        <v>0</v>
      </c>
      <c r="AA19" s="16">
        <v>0</v>
      </c>
      <c r="AB19" s="16"/>
      <c r="AC19" s="16"/>
      <c r="AD19" s="16"/>
      <c r="AE19" s="16"/>
    </row>
    <row r="20" spans="1:31" x14ac:dyDescent="0.3">
      <c r="A20" s="1"/>
      <c r="B20" s="1"/>
      <c r="C20" s="1" t="s">
        <v>585</v>
      </c>
      <c r="D20" s="1" t="s">
        <v>1040</v>
      </c>
      <c r="E20" s="30" t="s">
        <v>42</v>
      </c>
      <c r="F20" s="30" t="s">
        <v>42</v>
      </c>
      <c r="G20" s="30" t="s">
        <v>42</v>
      </c>
      <c r="H20" s="30" t="s">
        <v>42</v>
      </c>
      <c r="I20" s="13"/>
      <c r="J20" s="13"/>
      <c r="K20" s="13"/>
      <c r="L20" s="13"/>
      <c r="M20" s="57" t="s">
        <v>884</v>
      </c>
      <c r="N20" s="1" t="s">
        <v>1352</v>
      </c>
      <c r="O20" s="1"/>
      <c r="P20" s="16">
        <v>0</v>
      </c>
      <c r="Q20" s="16">
        <v>0</v>
      </c>
      <c r="R20" s="16">
        <v>0</v>
      </c>
      <c r="S20" s="16">
        <v>0</v>
      </c>
      <c r="T20" s="118"/>
      <c r="U20" s="118"/>
      <c r="V20" s="118"/>
      <c r="W20" s="118"/>
      <c r="X20" s="16">
        <v>0</v>
      </c>
      <c r="Y20" s="16">
        <v>0</v>
      </c>
      <c r="Z20" s="16">
        <v>0</v>
      </c>
      <c r="AA20" s="16">
        <v>0</v>
      </c>
      <c r="AB20" s="16"/>
      <c r="AC20" s="16"/>
      <c r="AD20" s="16"/>
      <c r="AE20" s="16"/>
    </row>
    <row r="21" spans="1:31" x14ac:dyDescent="0.3">
      <c r="A21" s="1"/>
      <c r="B21" s="1"/>
      <c r="C21" s="1" t="s">
        <v>1042</v>
      </c>
      <c r="D21" s="1" t="s">
        <v>1041</v>
      </c>
      <c r="E21" s="30" t="s">
        <v>329</v>
      </c>
      <c r="F21" s="30" t="s">
        <v>42</v>
      </c>
      <c r="G21" s="30" t="s">
        <v>42</v>
      </c>
      <c r="H21" s="30" t="s">
        <v>42</v>
      </c>
      <c r="I21" s="13"/>
      <c r="J21" s="13"/>
      <c r="K21" s="13"/>
      <c r="L21" s="13"/>
      <c r="M21" s="57" t="s">
        <v>1044</v>
      </c>
      <c r="N21" s="1" t="s">
        <v>1352</v>
      </c>
      <c r="O21" s="1"/>
      <c r="P21" s="16">
        <v>0</v>
      </c>
      <c r="Q21" s="16">
        <v>0</v>
      </c>
      <c r="R21" s="16">
        <v>0</v>
      </c>
      <c r="S21" s="16">
        <v>0</v>
      </c>
      <c r="T21" s="118"/>
      <c r="U21" s="118"/>
      <c r="V21" s="118"/>
      <c r="W21" s="118"/>
      <c r="X21" s="16">
        <v>0</v>
      </c>
      <c r="Y21" s="16">
        <v>0</v>
      </c>
      <c r="Z21" s="16">
        <v>0</v>
      </c>
      <c r="AA21" s="16">
        <v>0</v>
      </c>
      <c r="AB21" s="16"/>
      <c r="AC21" s="16"/>
      <c r="AD21" s="16"/>
      <c r="AE21" s="16"/>
    </row>
    <row r="22" spans="1:31" x14ac:dyDescent="0.3">
      <c r="A22" s="1"/>
      <c r="B22" s="1"/>
      <c r="C22" s="1" t="s">
        <v>1043</v>
      </c>
      <c r="D22" s="1" t="s">
        <v>1046</v>
      </c>
      <c r="E22" s="30" t="s">
        <v>1047</v>
      </c>
      <c r="F22" s="30" t="s">
        <v>42</v>
      </c>
      <c r="G22" s="30" t="s">
        <v>42</v>
      </c>
      <c r="H22" s="30" t="s">
        <v>42</v>
      </c>
      <c r="I22" s="13"/>
      <c r="J22" s="13"/>
      <c r="K22" s="13"/>
      <c r="L22" s="13"/>
      <c r="M22" s="57" t="s">
        <v>1045</v>
      </c>
      <c r="N22" s="1" t="s">
        <v>1352</v>
      </c>
      <c r="O22" s="1"/>
      <c r="P22" s="16">
        <v>0</v>
      </c>
      <c r="Q22" s="16">
        <v>0</v>
      </c>
      <c r="R22" s="16">
        <v>0</v>
      </c>
      <c r="S22" s="16">
        <v>0</v>
      </c>
      <c r="T22" s="118"/>
      <c r="U22" s="118"/>
      <c r="V22" s="118"/>
      <c r="W22" s="118"/>
      <c r="X22" s="16">
        <v>0</v>
      </c>
      <c r="Y22" s="16">
        <v>0</v>
      </c>
      <c r="Z22" s="16">
        <v>0</v>
      </c>
      <c r="AA22" s="16">
        <v>0</v>
      </c>
      <c r="AB22" s="16"/>
      <c r="AC22" s="16"/>
      <c r="AD22" s="16"/>
      <c r="AE22" s="16"/>
    </row>
    <row r="23" spans="1:31" x14ac:dyDescent="0.3">
      <c r="A23" s="1"/>
      <c r="B23" s="1"/>
      <c r="C23" s="1" t="s">
        <v>1063</v>
      </c>
      <c r="D23" s="1" t="s">
        <v>1064</v>
      </c>
      <c r="E23" s="30" t="s">
        <v>1047</v>
      </c>
      <c r="F23" s="30" t="s">
        <v>42</v>
      </c>
      <c r="G23" s="30" t="s">
        <v>42</v>
      </c>
      <c r="H23" s="30" t="s">
        <v>42</v>
      </c>
      <c r="I23" s="13"/>
      <c r="J23" s="13"/>
      <c r="K23" s="13"/>
      <c r="L23" s="13"/>
      <c r="M23" s="57" t="s">
        <v>1065</v>
      </c>
      <c r="N23" s="1" t="s">
        <v>1352</v>
      </c>
      <c r="O23" s="1">
        <v>204031</v>
      </c>
      <c r="P23" s="16">
        <f>'Boekhouding 2021'!F140</f>
        <v>0</v>
      </c>
      <c r="Q23" s="16">
        <f>'Boekhouding 2021'!G140</f>
        <v>0</v>
      </c>
      <c r="R23" s="16">
        <v>0</v>
      </c>
      <c r="S23" s="16">
        <v>0</v>
      </c>
      <c r="T23" s="118">
        <v>0</v>
      </c>
      <c r="U23" s="118">
        <v>0</v>
      </c>
      <c r="V23" s="118">
        <v>0</v>
      </c>
      <c r="W23" s="118">
        <v>0</v>
      </c>
      <c r="X23" s="16">
        <f>'Boekhouding 2021'!C140</f>
        <v>0</v>
      </c>
      <c r="Y23" s="16">
        <f>'Boekhouding 2021'!D140</f>
        <v>0</v>
      </c>
      <c r="Z23" s="16">
        <v>0</v>
      </c>
      <c r="AA23" s="16">
        <v>0</v>
      </c>
      <c r="AB23" s="16"/>
      <c r="AC23" s="16"/>
      <c r="AD23" s="16"/>
      <c r="AE23" s="16"/>
    </row>
    <row r="24" spans="1:31" s="19" customFormat="1" x14ac:dyDescent="0.3">
      <c r="A24" s="15"/>
      <c r="B24" s="15" t="s">
        <v>317</v>
      </c>
      <c r="C24" s="15"/>
      <c r="D24" s="15" t="s">
        <v>1084</v>
      </c>
      <c r="E24" s="56">
        <v>1</v>
      </c>
      <c r="F24" s="56">
        <v>1</v>
      </c>
      <c r="G24" s="56">
        <v>1</v>
      </c>
      <c r="H24" s="56">
        <v>1</v>
      </c>
      <c r="I24" s="18"/>
      <c r="J24" s="18"/>
      <c r="K24" s="18"/>
      <c r="L24" s="18"/>
      <c r="M24" s="36"/>
      <c r="N24" s="15" t="s">
        <v>1352</v>
      </c>
      <c r="O24" s="15" t="s">
        <v>809</v>
      </c>
      <c r="P24" s="29">
        <f>P25</f>
        <v>0</v>
      </c>
      <c r="Q24" s="29">
        <f>Q25</f>
        <v>0</v>
      </c>
      <c r="R24" s="29">
        <f t="shared" ref="R24:W24" si="4">R25</f>
        <v>0</v>
      </c>
      <c r="S24" s="29">
        <f t="shared" si="4"/>
        <v>0</v>
      </c>
      <c r="T24" s="117">
        <f t="shared" si="4"/>
        <v>0</v>
      </c>
      <c r="U24" s="117">
        <f t="shared" si="4"/>
        <v>0</v>
      </c>
      <c r="V24" s="117">
        <f t="shared" si="4"/>
        <v>0</v>
      </c>
      <c r="W24" s="117">
        <f t="shared" si="4"/>
        <v>0</v>
      </c>
      <c r="X24" s="29">
        <f>X25</f>
        <v>0</v>
      </c>
      <c r="Y24" s="29">
        <f>Y25</f>
        <v>0</v>
      </c>
      <c r="Z24" s="29">
        <f>Z25</f>
        <v>0</v>
      </c>
      <c r="AA24" s="29">
        <f>AA25</f>
        <v>0</v>
      </c>
      <c r="AB24" s="29"/>
      <c r="AC24" s="29"/>
      <c r="AD24" s="29"/>
      <c r="AE24" s="29"/>
    </row>
    <row r="25" spans="1:31" x14ac:dyDescent="0.3">
      <c r="A25" s="1"/>
      <c r="B25" s="1"/>
      <c r="C25" s="1" t="s">
        <v>318</v>
      </c>
      <c r="D25" s="1" t="s">
        <v>1083</v>
      </c>
      <c r="E25" s="14" t="s">
        <v>79</v>
      </c>
      <c r="F25" s="14" t="s">
        <v>79</v>
      </c>
      <c r="G25" s="14" t="s">
        <v>79</v>
      </c>
      <c r="H25" s="14" t="s">
        <v>79</v>
      </c>
      <c r="I25" s="13"/>
      <c r="J25" s="13"/>
      <c r="K25" s="13"/>
      <c r="L25" s="13"/>
      <c r="M25" s="57"/>
      <c r="N25" s="1" t="s">
        <v>1352</v>
      </c>
      <c r="O25" s="1">
        <v>204041</v>
      </c>
      <c r="P25" s="16">
        <f>'Boekhouding 2021'!F141</f>
        <v>0</v>
      </c>
      <c r="Q25" s="16">
        <f>'Boekhouding 2021'!G141</f>
        <v>0</v>
      </c>
      <c r="R25" s="16">
        <v>0</v>
      </c>
      <c r="S25" s="16">
        <v>0</v>
      </c>
      <c r="T25" s="118"/>
      <c r="U25" s="118">
        <v>0</v>
      </c>
      <c r="V25" s="118"/>
      <c r="W25" s="118">
        <v>0</v>
      </c>
      <c r="X25" s="16">
        <f>'Boekhouding 2021'!C141</f>
        <v>0</v>
      </c>
      <c r="Y25" s="16">
        <f>'Boekhouding 2021'!D141</f>
        <v>0</v>
      </c>
      <c r="Z25" s="16">
        <v>0</v>
      </c>
      <c r="AA25" s="16">
        <v>0</v>
      </c>
      <c r="AB25" s="16"/>
      <c r="AC25" s="16"/>
      <c r="AD25" s="16"/>
      <c r="AE25" s="16"/>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DFD1-E84E-46FB-9815-30B27ACEB8E5}">
  <sheetPr>
    <tabColor rgb="FF00B050"/>
  </sheetPr>
  <dimension ref="A1:J234"/>
  <sheetViews>
    <sheetView zoomScaleNormal="100" zoomScaleSheetLayoutView="85" workbookViewId="0">
      <selection activeCell="C110" sqref="C110:C111"/>
    </sheetView>
  </sheetViews>
  <sheetFormatPr defaultRowHeight="14.4" x14ac:dyDescent="0.3"/>
  <cols>
    <col min="1" max="1" width="9.33203125" bestFit="1" customWidth="1"/>
    <col min="2" max="2" width="45.88671875" bestFit="1" customWidth="1"/>
    <col min="3" max="8" width="17.88671875" customWidth="1"/>
    <col min="9" max="9" width="13.109375" bestFit="1" customWidth="1"/>
    <col min="10" max="10" width="12.88671875" bestFit="1" customWidth="1"/>
  </cols>
  <sheetData>
    <row r="1" spans="1:8" ht="18.600000000000001" thickBot="1" x14ac:dyDescent="0.4">
      <c r="C1" s="183" t="s">
        <v>1282</v>
      </c>
      <c r="D1" s="184"/>
      <c r="E1" s="185"/>
      <c r="F1" s="183" t="s">
        <v>1268</v>
      </c>
      <c r="G1" s="184"/>
      <c r="H1" s="185"/>
    </row>
    <row r="2" spans="1:8" ht="16.2" thickBot="1" x14ac:dyDescent="0.35">
      <c r="A2" s="63"/>
      <c r="B2" s="63"/>
      <c r="C2" s="64" t="s">
        <v>1092</v>
      </c>
      <c r="D2" s="65" t="s">
        <v>1093</v>
      </c>
      <c r="E2" s="66" t="s">
        <v>1094</v>
      </c>
      <c r="F2" s="64" t="s">
        <v>1092</v>
      </c>
      <c r="G2" s="65" t="s">
        <v>1093</v>
      </c>
      <c r="H2" s="66" t="s">
        <v>1094</v>
      </c>
    </row>
    <row r="3" spans="1:8" ht="16.2" thickBot="1" x14ac:dyDescent="0.35">
      <c r="A3" s="63"/>
      <c r="B3" s="67" t="s">
        <v>96</v>
      </c>
      <c r="C3" s="68">
        <f t="shared" ref="C3:H3" si="0">C4+C119+C152+C195</f>
        <v>1345214.9100000001</v>
      </c>
      <c r="D3" s="68">
        <f t="shared" si="0"/>
        <v>1327207.76</v>
      </c>
      <c r="E3" s="69">
        <f t="shared" si="0"/>
        <v>-18007.150000000052</v>
      </c>
      <c r="F3" s="68">
        <f t="shared" si="0"/>
        <v>1260580.04</v>
      </c>
      <c r="G3" s="68">
        <f t="shared" si="0"/>
        <v>1241844.05</v>
      </c>
      <c r="H3" s="69">
        <f t="shared" si="0"/>
        <v>-18735.989999999991</v>
      </c>
    </row>
    <row r="4" spans="1:8" ht="16.2" thickBot="1" x14ac:dyDescent="0.35">
      <c r="A4" s="67">
        <v>1</v>
      </c>
      <c r="B4" s="70" t="s">
        <v>1095</v>
      </c>
      <c r="C4" s="71">
        <f t="shared" ref="C4:H4" si="1">C5+C14+C23+C26+C29+C39+C51+C59+C80+C86+C93+C101+C105+C114</f>
        <v>141460.18000000002</v>
      </c>
      <c r="D4" s="68">
        <f t="shared" si="1"/>
        <v>69902.789999999994</v>
      </c>
      <c r="E4" s="69">
        <f t="shared" si="1"/>
        <v>-71557.390000000014</v>
      </c>
      <c r="F4" s="71">
        <f t="shared" si="1"/>
        <v>157395</v>
      </c>
      <c r="G4" s="68">
        <f t="shared" si="1"/>
        <v>74150</v>
      </c>
      <c r="H4" s="69">
        <f t="shared" si="1"/>
        <v>-83245</v>
      </c>
    </row>
    <row r="5" spans="1:8" x14ac:dyDescent="0.3">
      <c r="A5" s="72">
        <v>101</v>
      </c>
      <c r="B5" s="72" t="s">
        <v>6</v>
      </c>
      <c r="C5" s="73">
        <f t="shared" ref="C5:H5" si="2">SUM(C6:C13)</f>
        <v>3699.0599999999995</v>
      </c>
      <c r="D5" s="73">
        <f t="shared" si="2"/>
        <v>85.74</v>
      </c>
      <c r="E5" s="73">
        <f t="shared" si="2"/>
        <v>-3613.3199999999997</v>
      </c>
      <c r="F5" s="73">
        <f t="shared" si="2"/>
        <v>5350</v>
      </c>
      <c r="G5" s="73">
        <f t="shared" si="2"/>
        <v>750</v>
      </c>
      <c r="H5" s="73">
        <f t="shared" si="2"/>
        <v>-4600</v>
      </c>
    </row>
    <row r="6" spans="1:8" x14ac:dyDescent="0.3">
      <c r="A6" s="74">
        <v>101011</v>
      </c>
      <c r="B6" s="74" t="s">
        <v>1096</v>
      </c>
      <c r="C6" s="75">
        <v>1135.58</v>
      </c>
      <c r="D6" s="75">
        <v>0</v>
      </c>
      <c r="E6" s="75">
        <f>D6-C6</f>
        <v>-1135.58</v>
      </c>
      <c r="F6" s="75">
        <v>900</v>
      </c>
      <c r="G6" s="75">
        <v>0</v>
      </c>
      <c r="H6" s="75">
        <f>G6-F6</f>
        <v>-900</v>
      </c>
    </row>
    <row r="7" spans="1:8" x14ac:dyDescent="0.3">
      <c r="A7" s="74">
        <v>101012</v>
      </c>
      <c r="B7" s="74" t="s">
        <v>1097</v>
      </c>
      <c r="C7" s="75">
        <v>1149.24</v>
      </c>
      <c r="D7" s="75">
        <v>85.74</v>
      </c>
      <c r="E7" s="75">
        <f t="shared" ref="E7:E13" si="3">D7-C7</f>
        <v>-1063.5</v>
      </c>
      <c r="F7" s="75">
        <v>1350</v>
      </c>
      <c r="G7" s="75">
        <v>0</v>
      </c>
      <c r="H7" s="75">
        <f t="shared" ref="H7:H87" si="4">G7-F7</f>
        <v>-1350</v>
      </c>
    </row>
    <row r="8" spans="1:8" x14ac:dyDescent="0.3">
      <c r="A8" s="74">
        <v>101021</v>
      </c>
      <c r="B8" s="74" t="s">
        <v>1098</v>
      </c>
      <c r="C8" s="75">
        <v>907.5</v>
      </c>
      <c r="D8" s="75">
        <v>0</v>
      </c>
      <c r="E8" s="75">
        <f t="shared" si="3"/>
        <v>-907.5</v>
      </c>
      <c r="F8" s="75">
        <v>1000</v>
      </c>
      <c r="G8" s="75">
        <v>0</v>
      </c>
      <c r="H8" s="75">
        <f t="shared" si="4"/>
        <v>-1000</v>
      </c>
    </row>
    <row r="9" spans="1:8" x14ac:dyDescent="0.3">
      <c r="A9" s="74">
        <v>101022</v>
      </c>
      <c r="B9" s="74" t="s">
        <v>1099</v>
      </c>
      <c r="C9" s="75">
        <v>0</v>
      </c>
      <c r="D9" s="75">
        <v>0</v>
      </c>
      <c r="E9" s="75">
        <f t="shared" si="3"/>
        <v>0</v>
      </c>
      <c r="F9" s="75">
        <v>500</v>
      </c>
      <c r="G9" s="75">
        <v>0</v>
      </c>
      <c r="H9" s="75">
        <f t="shared" si="4"/>
        <v>-500</v>
      </c>
    </row>
    <row r="10" spans="1:8" x14ac:dyDescent="0.3">
      <c r="A10" s="74">
        <v>101041</v>
      </c>
      <c r="B10" s="74" t="s">
        <v>1100</v>
      </c>
      <c r="C10" s="75">
        <v>506.74</v>
      </c>
      <c r="D10" s="75">
        <v>0</v>
      </c>
      <c r="E10" s="75">
        <f t="shared" si="3"/>
        <v>-506.74</v>
      </c>
      <c r="F10" s="75">
        <v>500</v>
      </c>
      <c r="G10" s="75">
        <v>0</v>
      </c>
      <c r="H10" s="75">
        <f t="shared" si="4"/>
        <v>-500</v>
      </c>
    </row>
    <row r="11" spans="1:8" x14ac:dyDescent="0.3">
      <c r="A11" s="74">
        <v>101042</v>
      </c>
      <c r="B11" s="74" t="s">
        <v>1101</v>
      </c>
      <c r="C11" s="75">
        <v>0</v>
      </c>
      <c r="D11" s="75">
        <v>0</v>
      </c>
      <c r="E11" s="75">
        <f t="shared" si="3"/>
        <v>0</v>
      </c>
      <c r="F11" s="75">
        <v>50</v>
      </c>
      <c r="G11" s="75">
        <v>0</v>
      </c>
      <c r="H11" s="75">
        <f t="shared" si="4"/>
        <v>-50</v>
      </c>
    </row>
    <row r="12" spans="1:8" x14ac:dyDescent="0.3">
      <c r="A12" s="74">
        <v>101043</v>
      </c>
      <c r="B12" s="74" t="s">
        <v>1102</v>
      </c>
      <c r="C12" s="75">
        <v>0</v>
      </c>
      <c r="D12" s="75">
        <v>0</v>
      </c>
      <c r="E12" s="75">
        <f t="shared" si="3"/>
        <v>0</v>
      </c>
      <c r="F12" s="75">
        <v>50</v>
      </c>
      <c r="G12" s="75">
        <v>0</v>
      </c>
      <c r="H12" s="75">
        <f t="shared" si="4"/>
        <v>-50</v>
      </c>
    </row>
    <row r="13" spans="1:8" x14ac:dyDescent="0.3">
      <c r="A13" s="74">
        <v>101051</v>
      </c>
      <c r="B13" s="74" t="s">
        <v>1103</v>
      </c>
      <c r="C13" s="75">
        <v>0</v>
      </c>
      <c r="D13" s="75">
        <v>0</v>
      </c>
      <c r="E13" s="75">
        <f t="shared" si="3"/>
        <v>0</v>
      </c>
      <c r="F13" s="75">
        <v>1000</v>
      </c>
      <c r="G13" s="75">
        <v>750</v>
      </c>
      <c r="H13" s="75">
        <f t="shared" si="4"/>
        <v>-250</v>
      </c>
    </row>
    <row r="14" spans="1:8" x14ac:dyDescent="0.3">
      <c r="A14" s="72">
        <v>102</v>
      </c>
      <c r="B14" s="72" t="s">
        <v>169</v>
      </c>
      <c r="C14" s="73">
        <f t="shared" ref="C14:H14" si="5">SUM(C15:C22)</f>
        <v>48780.51</v>
      </c>
      <c r="D14" s="73">
        <f t="shared" si="5"/>
        <v>24862.7</v>
      </c>
      <c r="E14" s="73">
        <f t="shared" si="5"/>
        <v>-23917.810000000005</v>
      </c>
      <c r="F14" s="73">
        <f t="shared" si="5"/>
        <v>50850</v>
      </c>
      <c r="G14" s="73">
        <f t="shared" si="5"/>
        <v>25500</v>
      </c>
      <c r="H14" s="73">
        <f t="shared" si="5"/>
        <v>-25350</v>
      </c>
    </row>
    <row r="15" spans="1:8" x14ac:dyDescent="0.3">
      <c r="A15" s="74">
        <v>102011</v>
      </c>
      <c r="B15" s="74" t="s">
        <v>1104</v>
      </c>
      <c r="C15" s="76">
        <v>2034.11</v>
      </c>
      <c r="D15" s="76">
        <v>0</v>
      </c>
      <c r="E15" s="75">
        <f t="shared" ref="E15:E22" si="6">D15-C15</f>
        <v>-2034.11</v>
      </c>
      <c r="F15" s="76">
        <v>3000</v>
      </c>
      <c r="G15" s="76">
        <v>0</v>
      </c>
      <c r="H15" s="75">
        <f t="shared" si="4"/>
        <v>-3000</v>
      </c>
    </row>
    <row r="16" spans="1:8" x14ac:dyDescent="0.3">
      <c r="A16" s="74">
        <v>102012</v>
      </c>
      <c r="B16" s="74" t="s">
        <v>1105</v>
      </c>
      <c r="C16" s="76">
        <v>0</v>
      </c>
      <c r="D16" s="76">
        <v>0</v>
      </c>
      <c r="E16" s="75">
        <f t="shared" si="6"/>
        <v>0</v>
      </c>
      <c r="F16" s="76">
        <v>100</v>
      </c>
      <c r="G16" s="76">
        <v>0</v>
      </c>
      <c r="H16" s="75">
        <f t="shared" si="4"/>
        <v>-100</v>
      </c>
    </row>
    <row r="17" spans="1:8" x14ac:dyDescent="0.3">
      <c r="A17" s="74">
        <v>102013</v>
      </c>
      <c r="B17" s="74" t="s">
        <v>1264</v>
      </c>
      <c r="C17" s="76">
        <v>1631.86</v>
      </c>
      <c r="D17" s="76">
        <v>0</v>
      </c>
      <c r="E17" s="75">
        <f t="shared" si="6"/>
        <v>-1631.86</v>
      </c>
      <c r="F17" s="76">
        <v>1500</v>
      </c>
      <c r="G17" s="76">
        <v>0</v>
      </c>
      <c r="H17" s="75">
        <f t="shared" si="4"/>
        <v>-1500</v>
      </c>
    </row>
    <row r="18" spans="1:8" x14ac:dyDescent="0.3">
      <c r="A18" s="74">
        <v>102021</v>
      </c>
      <c r="B18" s="74" t="s">
        <v>1106</v>
      </c>
      <c r="C18" s="75">
        <v>31866.11</v>
      </c>
      <c r="D18" s="75">
        <v>13232.7</v>
      </c>
      <c r="E18" s="75">
        <f t="shared" si="6"/>
        <v>-18633.41</v>
      </c>
      <c r="F18" s="75">
        <v>32500</v>
      </c>
      <c r="G18" s="75">
        <v>12500</v>
      </c>
      <c r="H18" s="75">
        <f t="shared" si="4"/>
        <v>-20000</v>
      </c>
    </row>
    <row r="19" spans="1:8" x14ac:dyDescent="0.3">
      <c r="A19" s="74">
        <v>102022</v>
      </c>
      <c r="B19" s="74" t="s">
        <v>1269</v>
      </c>
      <c r="C19" s="75">
        <v>0</v>
      </c>
      <c r="D19" s="75">
        <v>0</v>
      </c>
      <c r="E19" s="75">
        <f t="shared" si="6"/>
        <v>0</v>
      </c>
      <c r="F19" s="75">
        <v>750</v>
      </c>
      <c r="G19" s="75">
        <v>0</v>
      </c>
      <c r="H19" s="75">
        <f t="shared" si="4"/>
        <v>-750</v>
      </c>
    </row>
    <row r="20" spans="1:8" x14ac:dyDescent="0.3">
      <c r="A20" s="74">
        <v>102031</v>
      </c>
      <c r="B20" s="74" t="s">
        <v>1107</v>
      </c>
      <c r="C20" s="75">
        <v>3999.2</v>
      </c>
      <c r="D20" s="75">
        <v>3150</v>
      </c>
      <c r="E20" s="75">
        <f t="shared" si="6"/>
        <v>-849.19999999999982</v>
      </c>
      <c r="F20" s="75">
        <v>4000</v>
      </c>
      <c r="G20" s="75">
        <v>4000</v>
      </c>
      <c r="H20" s="75">
        <f t="shared" si="4"/>
        <v>0</v>
      </c>
    </row>
    <row r="21" spans="1:8" x14ac:dyDescent="0.3">
      <c r="A21" s="74">
        <v>102032</v>
      </c>
      <c r="B21" s="74" t="s">
        <v>1108</v>
      </c>
      <c r="C21" s="75">
        <v>4570.26</v>
      </c>
      <c r="D21" s="75">
        <v>4080</v>
      </c>
      <c r="E21" s="75">
        <f t="shared" si="6"/>
        <v>-490.26000000000022</v>
      </c>
      <c r="F21" s="75">
        <v>4500</v>
      </c>
      <c r="G21" s="75">
        <v>4500</v>
      </c>
      <c r="H21" s="75">
        <f t="shared" si="4"/>
        <v>0</v>
      </c>
    </row>
    <row r="22" spans="1:8" x14ac:dyDescent="0.3">
      <c r="A22" s="74">
        <v>102033</v>
      </c>
      <c r="B22" s="74" t="s">
        <v>1109</v>
      </c>
      <c r="C22" s="75">
        <v>4678.97</v>
      </c>
      <c r="D22" s="75">
        <v>4400</v>
      </c>
      <c r="E22" s="75">
        <f t="shared" si="6"/>
        <v>-278.97000000000025</v>
      </c>
      <c r="F22" s="75">
        <v>4500</v>
      </c>
      <c r="G22" s="75">
        <v>4500</v>
      </c>
      <c r="H22" s="75">
        <f t="shared" si="4"/>
        <v>0</v>
      </c>
    </row>
    <row r="23" spans="1:8" x14ac:dyDescent="0.3">
      <c r="A23" s="72">
        <v>103</v>
      </c>
      <c r="B23" s="72" t="s">
        <v>1110</v>
      </c>
      <c r="C23" s="73">
        <f t="shared" ref="C23:H23" si="7">SUM(C24:C25)</f>
        <v>0</v>
      </c>
      <c r="D23" s="73">
        <f t="shared" si="7"/>
        <v>0</v>
      </c>
      <c r="E23" s="73">
        <f t="shared" si="7"/>
        <v>0</v>
      </c>
      <c r="F23" s="73">
        <f t="shared" si="7"/>
        <v>200</v>
      </c>
      <c r="G23" s="73">
        <f t="shared" si="7"/>
        <v>0</v>
      </c>
      <c r="H23" s="73">
        <f t="shared" si="7"/>
        <v>-200</v>
      </c>
    </row>
    <row r="24" spans="1:8" x14ac:dyDescent="0.3">
      <c r="A24" s="74">
        <v>103011</v>
      </c>
      <c r="B24" s="74" t="s">
        <v>1111</v>
      </c>
      <c r="C24" s="75">
        <v>0</v>
      </c>
      <c r="D24" s="75">
        <v>0</v>
      </c>
      <c r="E24" s="75">
        <f>D24-C24</f>
        <v>0</v>
      </c>
      <c r="F24" s="75">
        <v>100</v>
      </c>
      <c r="G24" s="75">
        <v>0</v>
      </c>
      <c r="H24" s="75">
        <f t="shared" si="4"/>
        <v>-100</v>
      </c>
    </row>
    <row r="25" spans="1:8" x14ac:dyDescent="0.3">
      <c r="A25" s="74">
        <v>103021</v>
      </c>
      <c r="B25" s="74" t="s">
        <v>1112</v>
      </c>
      <c r="C25" s="75">
        <v>0</v>
      </c>
      <c r="D25" s="75">
        <v>0</v>
      </c>
      <c r="E25" s="75">
        <f>D25-C25</f>
        <v>0</v>
      </c>
      <c r="F25" s="75">
        <v>100</v>
      </c>
      <c r="G25" s="75">
        <v>0</v>
      </c>
      <c r="H25" s="75">
        <f t="shared" si="4"/>
        <v>-100</v>
      </c>
    </row>
    <row r="26" spans="1:8" x14ac:dyDescent="0.3">
      <c r="A26" s="72">
        <v>104</v>
      </c>
      <c r="B26" s="72" t="s">
        <v>8</v>
      </c>
      <c r="C26" s="73">
        <f t="shared" ref="C26:H26" si="8">SUM(C27:C28)</f>
        <v>5660.11</v>
      </c>
      <c r="D26" s="73">
        <f t="shared" si="8"/>
        <v>6795.44</v>
      </c>
      <c r="E26" s="73">
        <f t="shared" si="8"/>
        <v>1135.3299999999997</v>
      </c>
      <c r="F26" s="73">
        <f t="shared" si="8"/>
        <v>6650</v>
      </c>
      <c r="G26" s="73">
        <f t="shared" si="8"/>
        <v>7100</v>
      </c>
      <c r="H26" s="73">
        <f t="shared" si="8"/>
        <v>450</v>
      </c>
    </row>
    <row r="27" spans="1:8" x14ac:dyDescent="0.3">
      <c r="A27" s="74">
        <v>104011</v>
      </c>
      <c r="B27" s="74" t="s">
        <v>1113</v>
      </c>
      <c r="C27" s="75">
        <v>4100.75</v>
      </c>
      <c r="D27" s="76">
        <v>6440.44</v>
      </c>
      <c r="E27" s="75">
        <f>D27-C27</f>
        <v>2339.6899999999996</v>
      </c>
      <c r="F27" s="75">
        <v>4725</v>
      </c>
      <c r="G27" s="76">
        <v>5650</v>
      </c>
      <c r="H27" s="75">
        <f t="shared" si="4"/>
        <v>925</v>
      </c>
    </row>
    <row r="28" spans="1:8" x14ac:dyDescent="0.3">
      <c r="A28" s="74">
        <v>104021</v>
      </c>
      <c r="B28" s="74" t="s">
        <v>1114</v>
      </c>
      <c r="C28" s="75">
        <v>1559.36</v>
      </c>
      <c r="D28" s="76">
        <v>355</v>
      </c>
      <c r="E28" s="75">
        <f>D28-C28</f>
        <v>-1204.3599999999999</v>
      </c>
      <c r="F28" s="75">
        <v>1925</v>
      </c>
      <c r="G28" s="76">
        <v>1450</v>
      </c>
      <c r="H28" s="75">
        <f t="shared" si="4"/>
        <v>-475</v>
      </c>
    </row>
    <row r="29" spans="1:8" x14ac:dyDescent="0.3">
      <c r="A29" s="72">
        <v>105</v>
      </c>
      <c r="B29" s="72" t="s">
        <v>1115</v>
      </c>
      <c r="C29" s="73">
        <f t="shared" ref="C29:H29" si="9">SUM(C30:C38)</f>
        <v>14678.960000000001</v>
      </c>
      <c r="D29" s="73">
        <f t="shared" si="9"/>
        <v>1728</v>
      </c>
      <c r="E29" s="73">
        <f t="shared" si="9"/>
        <v>-12950.960000000001</v>
      </c>
      <c r="F29" s="73">
        <f t="shared" si="9"/>
        <v>17395</v>
      </c>
      <c r="G29" s="73">
        <f t="shared" si="9"/>
        <v>900</v>
      </c>
      <c r="H29" s="73">
        <f t="shared" si="9"/>
        <v>-16495</v>
      </c>
    </row>
    <row r="30" spans="1:8" x14ac:dyDescent="0.3">
      <c r="A30" s="74">
        <v>105011</v>
      </c>
      <c r="B30" s="74" t="s">
        <v>1116</v>
      </c>
      <c r="C30" s="75">
        <v>5351.96</v>
      </c>
      <c r="D30" s="75">
        <v>910</v>
      </c>
      <c r="E30" s="75">
        <f t="shared" ref="E30:E38" si="10">D30-C30</f>
        <v>-4441.96</v>
      </c>
      <c r="F30" s="75">
        <v>6170</v>
      </c>
      <c r="G30" s="75">
        <v>900</v>
      </c>
      <c r="H30" s="75">
        <f t="shared" si="4"/>
        <v>-5270</v>
      </c>
    </row>
    <row r="31" spans="1:8" x14ac:dyDescent="0.3">
      <c r="A31" s="74">
        <v>105012</v>
      </c>
      <c r="B31" s="74" t="s">
        <v>1117</v>
      </c>
      <c r="C31" s="75">
        <v>2491.73</v>
      </c>
      <c r="D31" s="75">
        <v>175</v>
      </c>
      <c r="E31" s="75">
        <f t="shared" si="10"/>
        <v>-2316.73</v>
      </c>
      <c r="F31" s="75">
        <v>2850</v>
      </c>
      <c r="G31" s="75">
        <v>0</v>
      </c>
      <c r="H31" s="75">
        <f t="shared" si="4"/>
        <v>-2850</v>
      </c>
    </row>
    <row r="32" spans="1:8" x14ac:dyDescent="0.3">
      <c r="A32" s="74">
        <v>105013</v>
      </c>
      <c r="B32" s="74" t="s">
        <v>75</v>
      </c>
      <c r="C32" s="75">
        <v>1454.76</v>
      </c>
      <c r="D32" s="75">
        <v>440</v>
      </c>
      <c r="E32" s="75">
        <f t="shared" si="10"/>
        <v>-1014.76</v>
      </c>
      <c r="F32" s="75">
        <v>2700</v>
      </c>
      <c r="G32" s="75">
        <v>0</v>
      </c>
      <c r="H32" s="75">
        <f t="shared" si="4"/>
        <v>-2700</v>
      </c>
    </row>
    <row r="33" spans="1:8" x14ac:dyDescent="0.3">
      <c r="A33" s="74">
        <v>105014</v>
      </c>
      <c r="B33" s="74" t="s">
        <v>1118</v>
      </c>
      <c r="C33" s="75">
        <v>5380.51</v>
      </c>
      <c r="D33" s="75">
        <v>203</v>
      </c>
      <c r="E33" s="75">
        <f t="shared" si="10"/>
        <v>-5177.51</v>
      </c>
      <c r="F33" s="75">
        <v>5475</v>
      </c>
      <c r="G33" s="75">
        <v>0</v>
      </c>
      <c r="H33" s="75">
        <f t="shared" si="4"/>
        <v>-5475</v>
      </c>
    </row>
    <row r="34" spans="1:8" x14ac:dyDescent="0.3">
      <c r="A34" s="74">
        <v>105021</v>
      </c>
      <c r="B34" s="74" t="s">
        <v>1119</v>
      </c>
      <c r="C34" s="75">
        <v>0</v>
      </c>
      <c r="D34" s="75">
        <v>0</v>
      </c>
      <c r="E34" s="75">
        <f t="shared" si="10"/>
        <v>0</v>
      </c>
      <c r="F34" s="75">
        <v>25</v>
      </c>
      <c r="G34" s="75">
        <v>0</v>
      </c>
      <c r="H34" s="75">
        <f t="shared" si="4"/>
        <v>-25</v>
      </c>
    </row>
    <row r="35" spans="1:8" x14ac:dyDescent="0.3">
      <c r="A35" s="74">
        <v>105022</v>
      </c>
      <c r="B35" s="74" t="s">
        <v>1120</v>
      </c>
      <c r="C35" s="75">
        <v>0</v>
      </c>
      <c r="D35" s="75">
        <v>0</v>
      </c>
      <c r="E35" s="75">
        <f t="shared" si="10"/>
        <v>0</v>
      </c>
      <c r="F35" s="75">
        <v>25</v>
      </c>
      <c r="G35" s="75">
        <v>0</v>
      </c>
      <c r="H35" s="75">
        <f t="shared" si="4"/>
        <v>-25</v>
      </c>
    </row>
    <row r="36" spans="1:8" x14ac:dyDescent="0.3">
      <c r="A36" s="74">
        <v>105023</v>
      </c>
      <c r="B36" s="74" t="s">
        <v>1121</v>
      </c>
      <c r="C36" s="75">
        <v>0</v>
      </c>
      <c r="D36" s="75">
        <v>0</v>
      </c>
      <c r="E36" s="75">
        <f t="shared" si="10"/>
        <v>0</v>
      </c>
      <c r="F36" s="75">
        <v>25</v>
      </c>
      <c r="G36" s="75">
        <v>0</v>
      </c>
      <c r="H36" s="75">
        <f t="shared" si="4"/>
        <v>-25</v>
      </c>
    </row>
    <row r="37" spans="1:8" x14ac:dyDescent="0.3">
      <c r="A37" s="74">
        <v>105024</v>
      </c>
      <c r="B37" s="74" t="s">
        <v>1122</v>
      </c>
      <c r="C37" s="75">
        <v>0</v>
      </c>
      <c r="D37" s="75">
        <v>0</v>
      </c>
      <c r="E37" s="75">
        <f t="shared" si="10"/>
        <v>0</v>
      </c>
      <c r="F37" s="75">
        <v>25</v>
      </c>
      <c r="G37" s="75">
        <v>0</v>
      </c>
      <c r="H37" s="75">
        <f t="shared" si="4"/>
        <v>-25</v>
      </c>
    </row>
    <row r="38" spans="1:8" x14ac:dyDescent="0.3">
      <c r="A38" s="74">
        <v>105031</v>
      </c>
      <c r="B38" s="74" t="s">
        <v>1123</v>
      </c>
      <c r="C38" s="75">
        <v>0</v>
      </c>
      <c r="D38" s="75">
        <v>0</v>
      </c>
      <c r="E38" s="75">
        <f t="shared" si="10"/>
        <v>0</v>
      </c>
      <c r="F38" s="75">
        <v>100</v>
      </c>
      <c r="G38" s="75">
        <v>0</v>
      </c>
      <c r="H38" s="75">
        <f t="shared" si="4"/>
        <v>-100</v>
      </c>
    </row>
    <row r="39" spans="1:8" x14ac:dyDescent="0.3">
      <c r="A39" s="72">
        <v>106</v>
      </c>
      <c r="B39" s="72" t="s">
        <v>170</v>
      </c>
      <c r="C39" s="73">
        <f t="shared" ref="C39:H39" si="11">SUM(C40:C50)</f>
        <v>16144.580000000004</v>
      </c>
      <c r="D39" s="73">
        <f t="shared" si="11"/>
        <v>9814.35</v>
      </c>
      <c r="E39" s="73">
        <f t="shared" si="11"/>
        <v>-6330.2300000000014</v>
      </c>
      <c r="F39" s="73">
        <f t="shared" si="11"/>
        <v>17700</v>
      </c>
      <c r="G39" s="73">
        <f t="shared" si="11"/>
        <v>11600</v>
      </c>
      <c r="H39" s="73">
        <f t="shared" si="11"/>
        <v>-6100</v>
      </c>
    </row>
    <row r="40" spans="1:8" x14ac:dyDescent="0.3">
      <c r="A40" s="74">
        <v>106011</v>
      </c>
      <c r="B40" s="74" t="s">
        <v>421</v>
      </c>
      <c r="C40" s="75">
        <v>2410.21</v>
      </c>
      <c r="D40" s="75">
        <v>0</v>
      </c>
      <c r="E40" s="75">
        <f t="shared" ref="E40:E50" si="12">D40-C40</f>
        <v>-2410.21</v>
      </c>
      <c r="F40" s="75">
        <v>3100</v>
      </c>
      <c r="G40" s="75">
        <v>0</v>
      </c>
      <c r="H40" s="75">
        <f t="shared" si="4"/>
        <v>-3100</v>
      </c>
    </row>
    <row r="41" spans="1:8" x14ac:dyDescent="0.3">
      <c r="A41" s="74">
        <v>106012</v>
      </c>
      <c r="B41" s="74" t="s">
        <v>420</v>
      </c>
      <c r="C41" s="75">
        <v>1103.9000000000001</v>
      </c>
      <c r="D41" s="75">
        <v>489</v>
      </c>
      <c r="E41" s="75">
        <f t="shared" si="12"/>
        <v>-614.90000000000009</v>
      </c>
      <c r="F41" s="75">
        <v>1500</v>
      </c>
      <c r="G41" s="75">
        <v>600</v>
      </c>
      <c r="H41" s="75">
        <f t="shared" si="4"/>
        <v>-900</v>
      </c>
    </row>
    <row r="42" spans="1:8" x14ac:dyDescent="0.3">
      <c r="A42" s="74">
        <v>106021</v>
      </c>
      <c r="B42" s="74" t="s">
        <v>1124</v>
      </c>
      <c r="C42" s="76">
        <v>11852.62</v>
      </c>
      <c r="D42" s="76">
        <v>9325.35</v>
      </c>
      <c r="E42" s="75">
        <f t="shared" si="12"/>
        <v>-2527.2700000000004</v>
      </c>
      <c r="F42" s="76">
        <v>11000</v>
      </c>
      <c r="G42" s="76">
        <v>11000</v>
      </c>
      <c r="H42" s="75">
        <f t="shared" si="4"/>
        <v>0</v>
      </c>
    </row>
    <row r="43" spans="1:8" x14ac:dyDescent="0.3">
      <c r="A43" s="74">
        <v>106022</v>
      </c>
      <c r="B43" s="74" t="s">
        <v>1125</v>
      </c>
      <c r="C43" s="75">
        <v>567.1</v>
      </c>
      <c r="D43" s="75">
        <v>0</v>
      </c>
      <c r="E43" s="75">
        <f t="shared" si="12"/>
        <v>-567.1</v>
      </c>
      <c r="F43" s="75">
        <v>725</v>
      </c>
      <c r="G43" s="75">
        <v>0</v>
      </c>
      <c r="H43" s="75">
        <f t="shared" si="4"/>
        <v>-725</v>
      </c>
    </row>
    <row r="44" spans="1:8" x14ac:dyDescent="0.3">
      <c r="A44" s="74">
        <v>106023</v>
      </c>
      <c r="B44" s="74" t="s">
        <v>1126</v>
      </c>
      <c r="C44" s="75">
        <v>42.95</v>
      </c>
      <c r="D44" s="75">
        <v>0</v>
      </c>
      <c r="E44" s="75">
        <f t="shared" si="12"/>
        <v>-42.95</v>
      </c>
      <c r="F44" s="75">
        <v>275</v>
      </c>
      <c r="G44" s="75">
        <v>0</v>
      </c>
      <c r="H44" s="75">
        <f t="shared" si="4"/>
        <v>-275</v>
      </c>
    </row>
    <row r="45" spans="1:8" x14ac:dyDescent="0.3">
      <c r="A45" s="74">
        <v>106031</v>
      </c>
      <c r="B45" s="74" t="s">
        <v>1127</v>
      </c>
      <c r="C45" s="75">
        <v>0</v>
      </c>
      <c r="D45" s="75">
        <v>0</v>
      </c>
      <c r="E45" s="75">
        <f t="shared" si="12"/>
        <v>0</v>
      </c>
      <c r="F45" s="75">
        <v>150</v>
      </c>
      <c r="G45" s="75">
        <v>0</v>
      </c>
      <c r="H45" s="75">
        <f t="shared" si="4"/>
        <v>-150</v>
      </c>
    </row>
    <row r="46" spans="1:8" x14ac:dyDescent="0.3">
      <c r="A46" s="74">
        <v>106032</v>
      </c>
      <c r="B46" s="74" t="s">
        <v>1216</v>
      </c>
      <c r="C46" s="75">
        <v>92.6</v>
      </c>
      <c r="D46" s="75">
        <v>0</v>
      </c>
      <c r="E46" s="75">
        <f t="shared" si="12"/>
        <v>-92.6</v>
      </c>
      <c r="F46" s="75">
        <v>250</v>
      </c>
      <c r="G46" s="75">
        <v>0</v>
      </c>
      <c r="H46" s="75">
        <f t="shared" si="4"/>
        <v>-250</v>
      </c>
    </row>
    <row r="47" spans="1:8" x14ac:dyDescent="0.3">
      <c r="A47" s="74">
        <v>106033</v>
      </c>
      <c r="B47" s="74" t="s">
        <v>1128</v>
      </c>
      <c r="C47" s="75">
        <v>0</v>
      </c>
      <c r="D47" s="75">
        <v>0</v>
      </c>
      <c r="E47" s="75">
        <f t="shared" si="12"/>
        <v>0</v>
      </c>
      <c r="F47" s="75">
        <v>150</v>
      </c>
      <c r="G47" s="75">
        <v>0</v>
      </c>
      <c r="H47" s="75">
        <f t="shared" si="4"/>
        <v>-150</v>
      </c>
    </row>
    <row r="48" spans="1:8" x14ac:dyDescent="0.3">
      <c r="A48" s="74">
        <v>106034</v>
      </c>
      <c r="B48" s="74" t="s">
        <v>1217</v>
      </c>
      <c r="C48" s="75">
        <v>44</v>
      </c>
      <c r="D48" s="75">
        <v>0</v>
      </c>
      <c r="E48" s="75">
        <f t="shared" si="12"/>
        <v>-44</v>
      </c>
      <c r="F48" s="75">
        <v>150</v>
      </c>
      <c r="G48" s="75">
        <v>0</v>
      </c>
      <c r="H48" s="75">
        <f t="shared" si="4"/>
        <v>-150</v>
      </c>
    </row>
    <row r="49" spans="1:8" x14ac:dyDescent="0.3">
      <c r="A49" s="74">
        <v>106035</v>
      </c>
      <c r="B49" s="74" t="s">
        <v>1129</v>
      </c>
      <c r="C49" s="75">
        <v>31.2</v>
      </c>
      <c r="D49" s="75">
        <v>0</v>
      </c>
      <c r="E49" s="75">
        <f t="shared" si="12"/>
        <v>-31.2</v>
      </c>
      <c r="F49" s="75">
        <v>150</v>
      </c>
      <c r="G49" s="75">
        <v>0</v>
      </c>
      <c r="H49" s="75">
        <f t="shared" si="4"/>
        <v>-150</v>
      </c>
    </row>
    <row r="50" spans="1:8" x14ac:dyDescent="0.3">
      <c r="A50" s="74">
        <v>106041</v>
      </c>
      <c r="B50" s="74" t="s">
        <v>1130</v>
      </c>
      <c r="C50" s="75">
        <v>0</v>
      </c>
      <c r="D50" s="75">
        <v>0</v>
      </c>
      <c r="E50" s="75">
        <f t="shared" si="12"/>
        <v>0</v>
      </c>
      <c r="F50" s="75">
        <v>250</v>
      </c>
      <c r="G50" s="75">
        <v>0</v>
      </c>
      <c r="H50" s="75">
        <f t="shared" si="4"/>
        <v>-250</v>
      </c>
    </row>
    <row r="51" spans="1:8" x14ac:dyDescent="0.3">
      <c r="A51" s="72">
        <v>107</v>
      </c>
      <c r="B51" s="72" t="s">
        <v>19</v>
      </c>
      <c r="C51" s="73">
        <f t="shared" ref="C51:H51" si="13">SUM(C52:C58)</f>
        <v>1138.5999999999999</v>
      </c>
      <c r="D51" s="73">
        <f t="shared" si="13"/>
        <v>0</v>
      </c>
      <c r="E51" s="73">
        <f t="shared" si="13"/>
        <v>-1138.5999999999999</v>
      </c>
      <c r="F51" s="73">
        <f t="shared" si="13"/>
        <v>1150</v>
      </c>
      <c r="G51" s="73">
        <f t="shared" si="13"/>
        <v>0</v>
      </c>
      <c r="H51" s="73">
        <f t="shared" si="13"/>
        <v>-1150</v>
      </c>
    </row>
    <row r="52" spans="1:8" x14ac:dyDescent="0.3">
      <c r="A52" s="74">
        <v>107011</v>
      </c>
      <c r="B52" s="74" t="s">
        <v>1131</v>
      </c>
      <c r="C52" s="75">
        <v>0</v>
      </c>
      <c r="D52" s="75">
        <v>0</v>
      </c>
      <c r="E52" s="75">
        <f t="shared" ref="E52:E58" si="14">D52-C52</f>
        <v>0</v>
      </c>
      <c r="F52" s="75">
        <v>0</v>
      </c>
      <c r="G52" s="75">
        <v>0</v>
      </c>
      <c r="H52" s="75">
        <f t="shared" si="4"/>
        <v>0</v>
      </c>
    </row>
    <row r="53" spans="1:8" x14ac:dyDescent="0.3">
      <c r="A53" s="74">
        <v>107012</v>
      </c>
      <c r="B53" s="74" t="s">
        <v>1132</v>
      </c>
      <c r="C53" s="75">
        <v>108.8</v>
      </c>
      <c r="D53" s="75">
        <v>0</v>
      </c>
      <c r="E53" s="75">
        <f t="shared" si="14"/>
        <v>-108.8</v>
      </c>
      <c r="F53" s="75">
        <v>0</v>
      </c>
      <c r="G53" s="75">
        <v>0</v>
      </c>
      <c r="H53" s="75">
        <f t="shared" si="4"/>
        <v>0</v>
      </c>
    </row>
    <row r="54" spans="1:8" x14ac:dyDescent="0.3">
      <c r="A54" s="74">
        <v>107013</v>
      </c>
      <c r="B54" s="74" t="s">
        <v>1133</v>
      </c>
      <c r="C54" s="75">
        <v>401.5</v>
      </c>
      <c r="D54" s="75">
        <v>0</v>
      </c>
      <c r="E54" s="75">
        <f t="shared" si="14"/>
        <v>-401.5</v>
      </c>
      <c r="F54" s="75">
        <v>150</v>
      </c>
      <c r="G54" s="75">
        <v>0</v>
      </c>
      <c r="H54" s="75">
        <f t="shared" si="4"/>
        <v>-150</v>
      </c>
    </row>
    <row r="55" spans="1:8" x14ac:dyDescent="0.3">
      <c r="A55" s="74">
        <v>107014</v>
      </c>
      <c r="B55" s="74" t="s">
        <v>1134</v>
      </c>
      <c r="C55" s="75">
        <v>253.2</v>
      </c>
      <c r="D55" s="75">
        <v>0</v>
      </c>
      <c r="E55" s="75">
        <f t="shared" si="14"/>
        <v>-253.2</v>
      </c>
      <c r="F55" s="75">
        <v>300</v>
      </c>
      <c r="G55" s="75">
        <v>0</v>
      </c>
      <c r="H55" s="75">
        <f t="shared" si="4"/>
        <v>-300</v>
      </c>
    </row>
    <row r="56" spans="1:8" x14ac:dyDescent="0.3">
      <c r="A56" s="74">
        <v>107021</v>
      </c>
      <c r="B56" s="74" t="s">
        <v>1135</v>
      </c>
      <c r="C56" s="75">
        <v>375.1</v>
      </c>
      <c r="D56" s="75">
        <v>0</v>
      </c>
      <c r="E56" s="75">
        <f t="shared" si="14"/>
        <v>-375.1</v>
      </c>
      <c r="F56" s="75">
        <v>300</v>
      </c>
      <c r="G56" s="75">
        <v>0</v>
      </c>
      <c r="H56" s="75">
        <f t="shared" si="4"/>
        <v>-300</v>
      </c>
    </row>
    <row r="57" spans="1:8" x14ac:dyDescent="0.3">
      <c r="A57" s="88">
        <v>107031</v>
      </c>
      <c r="B57" s="88" t="s">
        <v>341</v>
      </c>
      <c r="C57" s="89">
        <v>0</v>
      </c>
      <c r="D57" s="89">
        <v>0</v>
      </c>
      <c r="E57" s="89">
        <f t="shared" si="14"/>
        <v>0</v>
      </c>
      <c r="F57" s="89">
        <v>200</v>
      </c>
      <c r="G57" s="89">
        <v>0</v>
      </c>
      <c r="H57" s="89">
        <f t="shared" si="4"/>
        <v>-200</v>
      </c>
    </row>
    <row r="58" spans="1:8" x14ac:dyDescent="0.3">
      <c r="A58" s="88">
        <v>107032</v>
      </c>
      <c r="B58" s="88" t="s">
        <v>342</v>
      </c>
      <c r="C58" s="89">
        <v>0</v>
      </c>
      <c r="D58" s="89">
        <v>0</v>
      </c>
      <c r="E58" s="89">
        <f t="shared" si="14"/>
        <v>0</v>
      </c>
      <c r="F58" s="89">
        <v>200</v>
      </c>
      <c r="G58" s="89">
        <v>0</v>
      </c>
      <c r="H58" s="89">
        <f t="shared" si="4"/>
        <v>-200</v>
      </c>
    </row>
    <row r="59" spans="1:8" x14ac:dyDescent="0.3">
      <c r="A59" s="72">
        <v>108</v>
      </c>
      <c r="B59" s="72" t="s">
        <v>23</v>
      </c>
      <c r="C59" s="73">
        <f t="shared" ref="C59:H59" si="15">SUM(C60:C79)</f>
        <v>12085.97</v>
      </c>
      <c r="D59" s="73">
        <f t="shared" si="15"/>
        <v>11856.47</v>
      </c>
      <c r="E59" s="73">
        <f t="shared" si="15"/>
        <v>-229.5</v>
      </c>
      <c r="F59" s="73">
        <f t="shared" si="15"/>
        <v>18550</v>
      </c>
      <c r="G59" s="73">
        <f t="shared" si="15"/>
        <v>17900</v>
      </c>
      <c r="H59" s="73">
        <f t="shared" si="15"/>
        <v>-650</v>
      </c>
    </row>
    <row r="60" spans="1:8" x14ac:dyDescent="0.3">
      <c r="A60" s="74">
        <v>108011</v>
      </c>
      <c r="B60" s="90" t="s">
        <v>1313</v>
      </c>
      <c r="C60" s="75">
        <v>561.29</v>
      </c>
      <c r="D60" s="75">
        <v>561.29</v>
      </c>
      <c r="E60" s="75">
        <f t="shared" ref="E60:E79" si="16">D60-C60</f>
        <v>0</v>
      </c>
      <c r="F60" s="75">
        <v>0</v>
      </c>
      <c r="G60" s="75">
        <v>0</v>
      </c>
      <c r="H60" s="75">
        <f t="shared" si="4"/>
        <v>0</v>
      </c>
    </row>
    <row r="61" spans="1:8" x14ac:dyDescent="0.3">
      <c r="A61" s="74">
        <v>108012</v>
      </c>
      <c r="B61" s="90" t="s">
        <v>1137</v>
      </c>
      <c r="C61" s="75">
        <v>0</v>
      </c>
      <c r="D61" s="75">
        <v>0</v>
      </c>
      <c r="E61" s="75">
        <f t="shared" si="16"/>
        <v>0</v>
      </c>
      <c r="F61" s="75">
        <v>0</v>
      </c>
      <c r="G61" s="75">
        <v>0</v>
      </c>
      <c r="H61" s="75">
        <f t="shared" si="4"/>
        <v>0</v>
      </c>
    </row>
    <row r="62" spans="1:8" x14ac:dyDescent="0.3">
      <c r="A62" s="74">
        <v>108013</v>
      </c>
      <c r="B62" s="90" t="s">
        <v>1138</v>
      </c>
      <c r="C62" s="75">
        <v>0</v>
      </c>
      <c r="D62" s="75">
        <v>0</v>
      </c>
      <c r="E62" s="75">
        <f t="shared" si="16"/>
        <v>0</v>
      </c>
      <c r="F62" s="75">
        <v>0</v>
      </c>
      <c r="G62" s="75">
        <v>0</v>
      </c>
      <c r="H62" s="75">
        <f t="shared" si="4"/>
        <v>0</v>
      </c>
    </row>
    <row r="63" spans="1:8" x14ac:dyDescent="0.3">
      <c r="A63" s="74">
        <v>108014</v>
      </c>
      <c r="B63" s="74" t="s">
        <v>1139</v>
      </c>
      <c r="C63" s="75">
        <v>0</v>
      </c>
      <c r="D63" s="75">
        <v>0</v>
      </c>
      <c r="E63" s="75">
        <f t="shared" si="16"/>
        <v>0</v>
      </c>
      <c r="F63" s="75">
        <v>125</v>
      </c>
      <c r="G63" s="75">
        <v>0</v>
      </c>
      <c r="H63" s="75">
        <f t="shared" si="4"/>
        <v>-125</v>
      </c>
    </row>
    <row r="64" spans="1:8" x14ac:dyDescent="0.3">
      <c r="A64" s="74">
        <v>108021</v>
      </c>
      <c r="B64" s="74" t="s">
        <v>1140</v>
      </c>
      <c r="C64" s="75">
        <v>0</v>
      </c>
      <c r="D64" s="75">
        <v>0</v>
      </c>
      <c r="E64" s="75">
        <f t="shared" si="16"/>
        <v>0</v>
      </c>
      <c r="F64" s="75">
        <v>125</v>
      </c>
      <c r="G64" s="75">
        <v>0</v>
      </c>
      <c r="H64" s="75">
        <f t="shared" si="4"/>
        <v>-125</v>
      </c>
    </row>
    <row r="65" spans="1:8" x14ac:dyDescent="0.3">
      <c r="A65" s="74">
        <v>108031</v>
      </c>
      <c r="B65" s="74" t="s">
        <v>1141</v>
      </c>
      <c r="C65" s="75">
        <v>1004.5</v>
      </c>
      <c r="D65" s="75">
        <v>775</v>
      </c>
      <c r="E65" s="75">
        <f t="shared" si="16"/>
        <v>-229.5</v>
      </c>
      <c r="F65" s="75">
        <v>1500</v>
      </c>
      <c r="G65" s="75">
        <v>1250</v>
      </c>
      <c r="H65" s="75">
        <f t="shared" si="4"/>
        <v>-250</v>
      </c>
    </row>
    <row r="66" spans="1:8" x14ac:dyDescent="0.3">
      <c r="A66" s="74">
        <v>108032</v>
      </c>
      <c r="B66" s="74" t="s">
        <v>505</v>
      </c>
      <c r="C66" s="75">
        <v>0</v>
      </c>
      <c r="D66" s="75">
        <v>0</v>
      </c>
      <c r="E66" s="75">
        <f t="shared" si="16"/>
        <v>0</v>
      </c>
      <c r="F66" s="75">
        <v>75</v>
      </c>
      <c r="G66" s="75">
        <v>0</v>
      </c>
      <c r="H66" s="75">
        <f t="shared" si="4"/>
        <v>-75</v>
      </c>
    </row>
    <row r="67" spans="1:8" x14ac:dyDescent="0.3">
      <c r="A67" s="74">
        <v>108033</v>
      </c>
      <c r="B67" s="74" t="s">
        <v>1142</v>
      </c>
      <c r="C67" s="75">
        <v>0</v>
      </c>
      <c r="D67" s="75">
        <v>0</v>
      </c>
      <c r="E67" s="75">
        <f t="shared" si="16"/>
        <v>0</v>
      </c>
      <c r="F67" s="75">
        <v>0</v>
      </c>
      <c r="G67" s="75">
        <v>0</v>
      </c>
      <c r="H67" s="75">
        <f t="shared" si="4"/>
        <v>0</v>
      </c>
    </row>
    <row r="68" spans="1:8" x14ac:dyDescent="0.3">
      <c r="A68" s="88">
        <v>108034</v>
      </c>
      <c r="B68" s="88" t="s">
        <v>508</v>
      </c>
      <c r="C68" s="89">
        <v>0</v>
      </c>
      <c r="D68" s="89">
        <v>0</v>
      </c>
      <c r="E68" s="75">
        <f t="shared" si="16"/>
        <v>0</v>
      </c>
      <c r="F68" s="89">
        <v>75</v>
      </c>
      <c r="G68" s="89">
        <v>0</v>
      </c>
      <c r="H68" s="75">
        <f t="shared" si="4"/>
        <v>-75</v>
      </c>
    </row>
    <row r="69" spans="1:8" x14ac:dyDescent="0.3">
      <c r="A69" s="88">
        <v>108041</v>
      </c>
      <c r="B69" s="121" t="s">
        <v>1308</v>
      </c>
      <c r="C69" s="89">
        <v>0</v>
      </c>
      <c r="D69" s="89">
        <v>0</v>
      </c>
      <c r="E69" s="89">
        <f t="shared" si="16"/>
        <v>0</v>
      </c>
      <c r="F69" s="89">
        <v>1000</v>
      </c>
      <c r="G69" s="89">
        <v>1000</v>
      </c>
      <c r="H69" s="89">
        <f t="shared" si="4"/>
        <v>0</v>
      </c>
    </row>
    <row r="70" spans="1:8" x14ac:dyDescent="0.3">
      <c r="A70" s="88">
        <v>108042</v>
      </c>
      <c r="B70" s="121" t="s">
        <v>1309</v>
      </c>
      <c r="C70" s="89">
        <v>0</v>
      </c>
      <c r="D70" s="89">
        <v>0</v>
      </c>
      <c r="E70" s="89">
        <f t="shared" si="16"/>
        <v>0</v>
      </c>
      <c r="F70" s="89">
        <v>2000</v>
      </c>
      <c r="G70" s="89">
        <v>2000</v>
      </c>
      <c r="H70" s="89">
        <f t="shared" si="4"/>
        <v>0</v>
      </c>
    </row>
    <row r="71" spans="1:8" x14ac:dyDescent="0.3">
      <c r="A71" s="88">
        <v>108043</v>
      </c>
      <c r="B71" s="121" t="s">
        <v>1310</v>
      </c>
      <c r="C71" s="89">
        <v>2116.5</v>
      </c>
      <c r="D71" s="89">
        <v>2116.5</v>
      </c>
      <c r="E71" s="89">
        <f t="shared" si="16"/>
        <v>0</v>
      </c>
      <c r="F71" s="89">
        <v>500</v>
      </c>
      <c r="G71" s="89">
        <v>500</v>
      </c>
      <c r="H71" s="89">
        <f t="shared" si="4"/>
        <v>0</v>
      </c>
    </row>
    <row r="72" spans="1:8" x14ac:dyDescent="0.3">
      <c r="A72" s="88">
        <v>108044</v>
      </c>
      <c r="B72" s="121" t="s">
        <v>1311</v>
      </c>
      <c r="C72" s="89">
        <v>1267.2</v>
      </c>
      <c r="D72" s="89">
        <v>1267.2</v>
      </c>
      <c r="E72" s="89">
        <f t="shared" si="16"/>
        <v>0</v>
      </c>
      <c r="F72" s="89">
        <v>1500</v>
      </c>
      <c r="G72" s="89">
        <v>1500</v>
      </c>
      <c r="H72" s="89">
        <f t="shared" si="4"/>
        <v>0</v>
      </c>
    </row>
    <row r="73" spans="1:8" x14ac:dyDescent="0.3">
      <c r="A73" s="88">
        <v>108045</v>
      </c>
      <c r="B73" s="121" t="s">
        <v>1312</v>
      </c>
      <c r="C73" s="89">
        <v>791.4</v>
      </c>
      <c r="D73" s="89">
        <v>791.4</v>
      </c>
      <c r="E73" s="89">
        <f t="shared" si="16"/>
        <v>0</v>
      </c>
      <c r="F73" s="89">
        <v>1500</v>
      </c>
      <c r="G73" s="89">
        <v>1500</v>
      </c>
      <c r="H73" s="89">
        <f t="shared" si="4"/>
        <v>0</v>
      </c>
    </row>
    <row r="74" spans="1:8" x14ac:dyDescent="0.3">
      <c r="A74" s="88">
        <v>108046</v>
      </c>
      <c r="B74" s="121" t="s">
        <v>1318</v>
      </c>
      <c r="C74" s="89">
        <v>0</v>
      </c>
      <c r="D74" s="89">
        <v>0</v>
      </c>
      <c r="E74" s="89">
        <f t="shared" si="16"/>
        <v>0</v>
      </c>
      <c r="F74" s="89">
        <v>2900</v>
      </c>
      <c r="G74" s="89">
        <v>2900</v>
      </c>
      <c r="H74" s="89">
        <f t="shared" si="4"/>
        <v>0</v>
      </c>
    </row>
    <row r="75" spans="1:8" x14ac:dyDescent="0.3">
      <c r="A75" s="88">
        <v>108051</v>
      </c>
      <c r="B75" s="121" t="s">
        <v>1314</v>
      </c>
      <c r="C75" s="89">
        <v>3304.06</v>
      </c>
      <c r="D75" s="89">
        <v>3304.06</v>
      </c>
      <c r="E75" s="89">
        <f t="shared" si="16"/>
        <v>0</v>
      </c>
      <c r="F75" s="89">
        <v>2500</v>
      </c>
      <c r="G75" s="89">
        <v>2500</v>
      </c>
      <c r="H75" s="89">
        <f t="shared" si="4"/>
        <v>0</v>
      </c>
    </row>
    <row r="76" spans="1:8" x14ac:dyDescent="0.3">
      <c r="A76" s="88">
        <v>108052</v>
      </c>
      <c r="B76" s="121" t="s">
        <v>1315</v>
      </c>
      <c r="C76" s="89">
        <v>1999.99</v>
      </c>
      <c r="D76" s="89">
        <v>1999.99</v>
      </c>
      <c r="E76" s="89">
        <f t="shared" si="16"/>
        <v>0</v>
      </c>
      <c r="F76" s="89">
        <v>2000</v>
      </c>
      <c r="G76" s="89">
        <v>2000</v>
      </c>
      <c r="H76" s="89">
        <f t="shared" si="4"/>
        <v>0</v>
      </c>
    </row>
    <row r="77" spans="1:8" x14ac:dyDescent="0.3">
      <c r="A77" s="88">
        <v>108053</v>
      </c>
      <c r="B77" s="121" t="s">
        <v>1316</v>
      </c>
      <c r="C77" s="89">
        <v>164.5</v>
      </c>
      <c r="D77" s="89">
        <v>164.5</v>
      </c>
      <c r="E77" s="89">
        <f t="shared" si="16"/>
        <v>0</v>
      </c>
      <c r="F77" s="89">
        <v>1000</v>
      </c>
      <c r="G77" s="89">
        <v>1000</v>
      </c>
      <c r="H77" s="89">
        <f t="shared" si="4"/>
        <v>0</v>
      </c>
    </row>
    <row r="78" spans="1:8" x14ac:dyDescent="0.3">
      <c r="A78" s="88">
        <v>108054</v>
      </c>
      <c r="B78" s="121" t="s">
        <v>1317</v>
      </c>
      <c r="C78" s="89">
        <v>876.53</v>
      </c>
      <c r="D78" s="89">
        <v>876.53</v>
      </c>
      <c r="E78" s="89">
        <f t="shared" si="16"/>
        <v>0</v>
      </c>
      <c r="F78" s="89">
        <v>1000</v>
      </c>
      <c r="G78" s="89">
        <v>1000</v>
      </c>
      <c r="H78" s="89">
        <f t="shared" si="4"/>
        <v>0</v>
      </c>
    </row>
    <row r="79" spans="1:8" x14ac:dyDescent="0.3">
      <c r="A79" s="88">
        <v>108055</v>
      </c>
      <c r="B79" s="121" t="s">
        <v>1319</v>
      </c>
      <c r="C79" s="89">
        <v>0</v>
      </c>
      <c r="D79" s="89">
        <v>0</v>
      </c>
      <c r="E79" s="89">
        <f t="shared" si="16"/>
        <v>0</v>
      </c>
      <c r="F79" s="89">
        <v>750</v>
      </c>
      <c r="G79" s="89">
        <v>750</v>
      </c>
      <c r="H79" s="89">
        <f t="shared" si="4"/>
        <v>0</v>
      </c>
    </row>
    <row r="80" spans="1:8" x14ac:dyDescent="0.3">
      <c r="A80" s="72">
        <v>109</v>
      </c>
      <c r="B80" s="72" t="s">
        <v>21</v>
      </c>
      <c r="C80" s="73">
        <f t="shared" ref="C80:H80" si="17">SUM(C81:C85)</f>
        <v>25298.49</v>
      </c>
      <c r="D80" s="73">
        <f t="shared" si="17"/>
        <v>885.84</v>
      </c>
      <c r="E80" s="73">
        <f t="shared" si="17"/>
        <v>-24412.65</v>
      </c>
      <c r="F80" s="73">
        <f t="shared" si="17"/>
        <v>23600</v>
      </c>
      <c r="G80" s="73">
        <f t="shared" si="17"/>
        <v>0</v>
      </c>
      <c r="H80" s="73">
        <f t="shared" si="17"/>
        <v>-23600</v>
      </c>
    </row>
    <row r="81" spans="1:8" x14ac:dyDescent="0.3">
      <c r="A81" s="74">
        <v>109011</v>
      </c>
      <c r="B81" s="74" t="s">
        <v>1283</v>
      </c>
      <c r="C81" s="75">
        <v>343.2</v>
      </c>
      <c r="D81" s="75">
        <v>75</v>
      </c>
      <c r="E81" s="75">
        <f>D81-C81</f>
        <v>-268.2</v>
      </c>
      <c r="F81" s="75">
        <v>500</v>
      </c>
      <c r="G81" s="75">
        <v>0</v>
      </c>
      <c r="H81" s="75">
        <f t="shared" si="4"/>
        <v>-500</v>
      </c>
    </row>
    <row r="82" spans="1:8" x14ac:dyDescent="0.3">
      <c r="A82" s="74">
        <v>109012</v>
      </c>
      <c r="B82" s="74" t="s">
        <v>1144</v>
      </c>
      <c r="C82" s="76">
        <v>24142.99</v>
      </c>
      <c r="D82" s="75">
        <v>810.84</v>
      </c>
      <c r="E82" s="75">
        <f>D82-C82</f>
        <v>-23332.15</v>
      </c>
      <c r="F82" s="76">
        <v>22500</v>
      </c>
      <c r="G82" s="75">
        <v>0</v>
      </c>
      <c r="H82" s="75">
        <f t="shared" si="4"/>
        <v>-22500</v>
      </c>
    </row>
    <row r="83" spans="1:8" x14ac:dyDescent="0.3">
      <c r="A83" s="74">
        <v>109021</v>
      </c>
      <c r="B83" s="74" t="s">
        <v>1145</v>
      </c>
      <c r="C83" s="75">
        <v>0</v>
      </c>
      <c r="D83" s="75">
        <v>0</v>
      </c>
      <c r="E83" s="75">
        <f>D83-C83</f>
        <v>0</v>
      </c>
      <c r="F83" s="75">
        <v>50</v>
      </c>
      <c r="G83" s="75">
        <v>0</v>
      </c>
      <c r="H83" s="75">
        <f t="shared" si="4"/>
        <v>-50</v>
      </c>
    </row>
    <row r="84" spans="1:8" x14ac:dyDescent="0.3">
      <c r="A84" s="74">
        <v>109022</v>
      </c>
      <c r="B84" s="74" t="s">
        <v>1146</v>
      </c>
      <c r="C84" s="75">
        <v>812.3</v>
      </c>
      <c r="D84" s="75">
        <v>0</v>
      </c>
      <c r="E84" s="75">
        <f>D84-C84</f>
        <v>-812.3</v>
      </c>
      <c r="F84" s="75">
        <v>500</v>
      </c>
      <c r="G84" s="75">
        <v>0</v>
      </c>
      <c r="H84" s="75">
        <f t="shared" si="4"/>
        <v>-500</v>
      </c>
    </row>
    <row r="85" spans="1:8" x14ac:dyDescent="0.3">
      <c r="A85" s="74">
        <v>109031</v>
      </c>
      <c r="B85" s="74" t="s">
        <v>1105</v>
      </c>
      <c r="C85" s="75">
        <v>0</v>
      </c>
      <c r="D85" s="75">
        <v>0</v>
      </c>
      <c r="E85" s="75">
        <f>D85-C85</f>
        <v>0</v>
      </c>
      <c r="F85" s="75">
        <v>50</v>
      </c>
      <c r="G85" s="75">
        <v>0</v>
      </c>
      <c r="H85" s="75">
        <f t="shared" si="4"/>
        <v>-50</v>
      </c>
    </row>
    <row r="86" spans="1:8" x14ac:dyDescent="0.3">
      <c r="A86" s="72">
        <v>110</v>
      </c>
      <c r="B86" s="72" t="s">
        <v>25</v>
      </c>
      <c r="C86" s="73">
        <f t="shared" ref="C86:H86" si="18">SUM(C87:C92)</f>
        <v>0</v>
      </c>
      <c r="D86" s="73">
        <f t="shared" si="18"/>
        <v>0</v>
      </c>
      <c r="E86" s="73">
        <f t="shared" si="18"/>
        <v>0</v>
      </c>
      <c r="F86" s="73">
        <f t="shared" si="18"/>
        <v>1250</v>
      </c>
      <c r="G86" s="73">
        <f t="shared" si="18"/>
        <v>0</v>
      </c>
      <c r="H86" s="73">
        <f t="shared" si="18"/>
        <v>-1250</v>
      </c>
    </row>
    <row r="87" spans="1:8" x14ac:dyDescent="0.3">
      <c r="A87" s="74">
        <v>110011</v>
      </c>
      <c r="B87" s="74" t="s">
        <v>1147</v>
      </c>
      <c r="C87" s="75">
        <v>0</v>
      </c>
      <c r="D87" s="75">
        <v>0</v>
      </c>
      <c r="E87" s="75">
        <f t="shared" ref="E87:E92" si="19">D87-C87</f>
        <v>0</v>
      </c>
      <c r="F87" s="75">
        <v>500</v>
      </c>
      <c r="G87" s="75">
        <v>0</v>
      </c>
      <c r="H87" s="75">
        <f t="shared" si="4"/>
        <v>-500</v>
      </c>
    </row>
    <row r="88" spans="1:8" x14ac:dyDescent="0.3">
      <c r="A88" s="74">
        <v>110012</v>
      </c>
      <c r="B88" s="74" t="s">
        <v>1148</v>
      </c>
      <c r="C88" s="75">
        <v>0</v>
      </c>
      <c r="D88" s="75">
        <v>0</v>
      </c>
      <c r="E88" s="75">
        <f t="shared" si="19"/>
        <v>0</v>
      </c>
      <c r="F88" s="75">
        <v>0</v>
      </c>
      <c r="G88" s="75">
        <v>0</v>
      </c>
      <c r="H88" s="75">
        <f t="shared" ref="H88:H118" si="20">G88-F88</f>
        <v>0</v>
      </c>
    </row>
    <row r="89" spans="1:8" x14ac:dyDescent="0.3">
      <c r="A89" s="74">
        <v>110021</v>
      </c>
      <c r="B89" s="74" t="s">
        <v>1149</v>
      </c>
      <c r="C89" s="75">
        <v>0</v>
      </c>
      <c r="D89" s="75">
        <v>0</v>
      </c>
      <c r="E89" s="75">
        <f t="shared" si="19"/>
        <v>0</v>
      </c>
      <c r="F89" s="75">
        <v>150</v>
      </c>
      <c r="G89" s="75">
        <v>0</v>
      </c>
      <c r="H89" s="75">
        <f t="shared" si="20"/>
        <v>-150</v>
      </c>
    </row>
    <row r="90" spans="1:8" x14ac:dyDescent="0.3">
      <c r="A90" s="74">
        <v>110022</v>
      </c>
      <c r="B90" s="74" t="s">
        <v>1270</v>
      </c>
      <c r="C90" s="75">
        <v>0</v>
      </c>
      <c r="D90" s="75">
        <v>0</v>
      </c>
      <c r="E90" s="75">
        <f t="shared" si="19"/>
        <v>0</v>
      </c>
      <c r="F90" s="75">
        <v>250</v>
      </c>
      <c r="G90" s="75">
        <v>0</v>
      </c>
      <c r="H90" s="75">
        <f t="shared" si="20"/>
        <v>-250</v>
      </c>
    </row>
    <row r="91" spans="1:8" x14ac:dyDescent="0.3">
      <c r="A91" s="74">
        <v>110023</v>
      </c>
      <c r="B91" s="74" t="s">
        <v>1150</v>
      </c>
      <c r="C91" s="75">
        <v>0</v>
      </c>
      <c r="D91" s="75">
        <v>0</v>
      </c>
      <c r="E91" s="75">
        <f t="shared" si="19"/>
        <v>0</v>
      </c>
      <c r="F91" s="75">
        <v>250</v>
      </c>
      <c r="G91" s="75">
        <v>0</v>
      </c>
      <c r="H91" s="75">
        <f t="shared" si="20"/>
        <v>-250</v>
      </c>
    </row>
    <row r="92" spans="1:8" x14ac:dyDescent="0.3">
      <c r="A92" s="88">
        <v>110024</v>
      </c>
      <c r="B92" s="88" t="s">
        <v>1271</v>
      </c>
      <c r="C92" s="89">
        <v>0</v>
      </c>
      <c r="D92" s="89">
        <v>0</v>
      </c>
      <c r="E92" s="89">
        <f t="shared" si="19"/>
        <v>0</v>
      </c>
      <c r="F92" s="89">
        <v>100</v>
      </c>
      <c r="G92" s="89">
        <v>0</v>
      </c>
      <c r="H92" s="89">
        <f t="shared" si="20"/>
        <v>-100</v>
      </c>
    </row>
    <row r="93" spans="1:8" x14ac:dyDescent="0.3">
      <c r="A93" s="72">
        <v>111</v>
      </c>
      <c r="B93" s="72" t="s">
        <v>29</v>
      </c>
      <c r="C93" s="73">
        <f t="shared" ref="C93:H93" si="21">SUM(C94:C100)</f>
        <v>636.45000000000005</v>
      </c>
      <c r="D93" s="73">
        <f t="shared" si="21"/>
        <v>0</v>
      </c>
      <c r="E93" s="73">
        <f t="shared" si="21"/>
        <v>-636.45000000000005</v>
      </c>
      <c r="F93" s="73">
        <f t="shared" si="21"/>
        <v>1750</v>
      </c>
      <c r="G93" s="73">
        <f t="shared" si="21"/>
        <v>0</v>
      </c>
      <c r="H93" s="73">
        <f t="shared" si="21"/>
        <v>-1750</v>
      </c>
    </row>
    <row r="94" spans="1:8" x14ac:dyDescent="0.3">
      <c r="A94" s="74">
        <v>111011</v>
      </c>
      <c r="B94" s="74" t="s">
        <v>1151</v>
      </c>
      <c r="C94" s="75">
        <v>70.2</v>
      </c>
      <c r="D94" s="75">
        <v>0</v>
      </c>
      <c r="E94" s="75">
        <f t="shared" ref="E94:E100" si="22">D94-C94</f>
        <v>-70.2</v>
      </c>
      <c r="F94" s="75">
        <v>125</v>
      </c>
      <c r="G94" s="75">
        <v>0</v>
      </c>
      <c r="H94" s="75">
        <f t="shared" si="20"/>
        <v>-125</v>
      </c>
    </row>
    <row r="95" spans="1:8" x14ac:dyDescent="0.3">
      <c r="A95" s="74">
        <v>111021</v>
      </c>
      <c r="B95" s="74" t="s">
        <v>1355</v>
      </c>
      <c r="C95" s="75">
        <v>353.8</v>
      </c>
      <c r="D95" s="75">
        <v>0</v>
      </c>
      <c r="E95" s="75">
        <f t="shared" si="22"/>
        <v>-353.8</v>
      </c>
      <c r="F95" s="76">
        <v>1000</v>
      </c>
      <c r="G95" s="75">
        <v>0</v>
      </c>
      <c r="H95" s="75">
        <f t="shared" si="20"/>
        <v>-1000</v>
      </c>
    </row>
    <row r="96" spans="1:8" x14ac:dyDescent="0.3">
      <c r="A96" s="74">
        <v>111031</v>
      </c>
      <c r="B96" s="74" t="s">
        <v>1153</v>
      </c>
      <c r="C96" s="75">
        <v>0</v>
      </c>
      <c r="D96" s="75">
        <v>0</v>
      </c>
      <c r="E96" s="75">
        <f t="shared" si="22"/>
        <v>0</v>
      </c>
      <c r="F96" s="76">
        <v>125</v>
      </c>
      <c r="G96" s="75">
        <v>0</v>
      </c>
      <c r="H96" s="75">
        <f t="shared" si="20"/>
        <v>-125</v>
      </c>
    </row>
    <row r="97" spans="1:8" x14ac:dyDescent="0.3">
      <c r="A97" s="74">
        <v>111032</v>
      </c>
      <c r="B97" s="74" t="s">
        <v>1154</v>
      </c>
      <c r="C97" s="75">
        <v>21.85</v>
      </c>
      <c r="D97" s="75">
        <v>0</v>
      </c>
      <c r="E97" s="75">
        <f t="shared" si="22"/>
        <v>-21.85</v>
      </c>
      <c r="F97" s="76">
        <v>125</v>
      </c>
      <c r="G97" s="75">
        <v>0</v>
      </c>
      <c r="H97" s="75">
        <f t="shared" si="20"/>
        <v>-125</v>
      </c>
    </row>
    <row r="98" spans="1:8" x14ac:dyDescent="0.3">
      <c r="A98" s="74">
        <v>111033</v>
      </c>
      <c r="B98" s="74" t="s">
        <v>516</v>
      </c>
      <c r="C98" s="75">
        <v>0</v>
      </c>
      <c r="D98" s="75">
        <v>0</v>
      </c>
      <c r="E98" s="75">
        <f t="shared" si="22"/>
        <v>0</v>
      </c>
      <c r="F98" s="76">
        <v>125</v>
      </c>
      <c r="G98" s="75">
        <v>0</v>
      </c>
      <c r="H98" s="75">
        <f t="shared" si="20"/>
        <v>-125</v>
      </c>
    </row>
    <row r="99" spans="1:8" x14ac:dyDescent="0.3">
      <c r="A99" s="74">
        <v>111034</v>
      </c>
      <c r="B99" s="74" t="s">
        <v>518</v>
      </c>
      <c r="C99" s="75">
        <v>190.6</v>
      </c>
      <c r="D99" s="75">
        <v>0</v>
      </c>
      <c r="E99" s="75">
        <f t="shared" si="22"/>
        <v>-190.6</v>
      </c>
      <c r="F99" s="75">
        <v>125</v>
      </c>
      <c r="G99" s="75">
        <v>0</v>
      </c>
      <c r="H99" s="75">
        <f t="shared" si="20"/>
        <v>-125</v>
      </c>
    </row>
    <row r="100" spans="1:8" x14ac:dyDescent="0.3">
      <c r="A100" s="74">
        <v>111035</v>
      </c>
      <c r="B100" s="74" t="s">
        <v>520</v>
      </c>
      <c r="C100" s="75">
        <v>0</v>
      </c>
      <c r="D100" s="75">
        <v>0</v>
      </c>
      <c r="E100" s="75">
        <f t="shared" si="22"/>
        <v>0</v>
      </c>
      <c r="F100" s="75">
        <v>125</v>
      </c>
      <c r="G100" s="75">
        <v>0</v>
      </c>
      <c r="H100" s="75">
        <f t="shared" si="20"/>
        <v>-125</v>
      </c>
    </row>
    <row r="101" spans="1:8" x14ac:dyDescent="0.3">
      <c r="A101" s="72">
        <v>112</v>
      </c>
      <c r="B101" s="72" t="s">
        <v>1155</v>
      </c>
      <c r="C101" s="73">
        <f t="shared" ref="C101:H101" si="23">SUM(C102:C104)</f>
        <v>0</v>
      </c>
      <c r="D101" s="73">
        <f t="shared" si="23"/>
        <v>0</v>
      </c>
      <c r="E101" s="73">
        <f t="shared" si="23"/>
        <v>0</v>
      </c>
      <c r="F101" s="73">
        <f t="shared" si="23"/>
        <v>650</v>
      </c>
      <c r="G101" s="73">
        <f t="shared" si="23"/>
        <v>0</v>
      </c>
      <c r="H101" s="73">
        <f t="shared" si="23"/>
        <v>-650</v>
      </c>
    </row>
    <row r="102" spans="1:8" x14ac:dyDescent="0.3">
      <c r="A102" s="74">
        <v>112011</v>
      </c>
      <c r="B102" s="74" t="s">
        <v>1156</v>
      </c>
      <c r="C102" s="75">
        <v>0</v>
      </c>
      <c r="D102" s="75">
        <v>0</v>
      </c>
      <c r="E102" s="75">
        <f>D102-C102</f>
        <v>0</v>
      </c>
      <c r="F102" s="75">
        <v>350</v>
      </c>
      <c r="G102" s="75">
        <v>0</v>
      </c>
      <c r="H102" s="75">
        <f t="shared" si="20"/>
        <v>-350</v>
      </c>
    </row>
    <row r="103" spans="1:8" x14ac:dyDescent="0.3">
      <c r="A103" s="74">
        <v>112012</v>
      </c>
      <c r="B103" s="74" t="s">
        <v>999</v>
      </c>
      <c r="C103" s="76">
        <v>0</v>
      </c>
      <c r="D103" s="75">
        <v>0</v>
      </c>
      <c r="E103" s="75">
        <f>D103-C103</f>
        <v>0</v>
      </c>
      <c r="F103" s="76">
        <v>0</v>
      </c>
      <c r="G103" s="75">
        <v>0</v>
      </c>
      <c r="H103" s="75">
        <f t="shared" si="20"/>
        <v>0</v>
      </c>
    </row>
    <row r="104" spans="1:8" x14ac:dyDescent="0.3">
      <c r="A104" s="74">
        <v>112021</v>
      </c>
      <c r="B104" s="74" t="s">
        <v>1157</v>
      </c>
      <c r="C104" s="75">
        <v>0</v>
      </c>
      <c r="D104" s="75">
        <v>0</v>
      </c>
      <c r="E104" s="75">
        <f>D104-C104</f>
        <v>0</v>
      </c>
      <c r="F104" s="75">
        <v>300</v>
      </c>
      <c r="G104" s="75">
        <v>0</v>
      </c>
      <c r="H104" s="75">
        <f t="shared" si="20"/>
        <v>-300</v>
      </c>
    </row>
    <row r="105" spans="1:8" x14ac:dyDescent="0.3">
      <c r="A105" s="72">
        <v>113</v>
      </c>
      <c r="B105" s="72" t="s">
        <v>31</v>
      </c>
      <c r="C105" s="73">
        <f t="shared" ref="C105:H105" si="24">SUM(C106:C113)</f>
        <v>10807.48</v>
      </c>
      <c r="D105" s="73">
        <f t="shared" si="24"/>
        <v>304.27999999999997</v>
      </c>
      <c r="E105" s="73">
        <f t="shared" si="24"/>
        <v>-10503.199999999999</v>
      </c>
      <c r="F105" s="73">
        <f t="shared" si="24"/>
        <v>11050</v>
      </c>
      <c r="G105" s="73">
        <f t="shared" si="24"/>
        <v>400</v>
      </c>
      <c r="H105" s="73">
        <f t="shared" si="24"/>
        <v>-10650</v>
      </c>
    </row>
    <row r="106" spans="1:8" x14ac:dyDescent="0.3">
      <c r="A106" s="74">
        <v>113011</v>
      </c>
      <c r="B106" s="74" t="s">
        <v>1158</v>
      </c>
      <c r="C106" s="75">
        <v>75.900000000000006</v>
      </c>
      <c r="D106" s="75">
        <v>0</v>
      </c>
      <c r="E106" s="75">
        <f t="shared" ref="E106:E113" si="25">D106-C106</f>
        <v>-75.900000000000006</v>
      </c>
      <c r="F106" s="75">
        <v>250</v>
      </c>
      <c r="G106" s="75">
        <v>0</v>
      </c>
      <c r="H106" s="75">
        <f t="shared" si="20"/>
        <v>-250</v>
      </c>
    </row>
    <row r="107" spans="1:8" x14ac:dyDescent="0.3">
      <c r="A107" s="74">
        <v>113012</v>
      </c>
      <c r="B107" s="74" t="s">
        <v>1159</v>
      </c>
      <c r="C107" s="75">
        <v>140.24</v>
      </c>
      <c r="D107" s="75">
        <v>0</v>
      </c>
      <c r="E107" s="75">
        <f t="shared" si="25"/>
        <v>-140.24</v>
      </c>
      <c r="F107" s="75">
        <v>150</v>
      </c>
      <c r="G107" s="75">
        <v>0</v>
      </c>
      <c r="H107" s="75">
        <f t="shared" si="20"/>
        <v>-150</v>
      </c>
    </row>
    <row r="108" spans="1:8" x14ac:dyDescent="0.3">
      <c r="A108" s="74">
        <v>113013</v>
      </c>
      <c r="B108" s="74" t="s">
        <v>1160</v>
      </c>
      <c r="C108" s="76">
        <v>2931.95</v>
      </c>
      <c r="D108" s="76">
        <v>304.27999999999997</v>
      </c>
      <c r="E108" s="75">
        <f t="shared" si="25"/>
        <v>-2627.67</v>
      </c>
      <c r="F108" s="76">
        <v>3000</v>
      </c>
      <c r="G108" s="76">
        <v>400</v>
      </c>
      <c r="H108" s="75">
        <f t="shared" si="20"/>
        <v>-2600</v>
      </c>
    </row>
    <row r="109" spans="1:8" x14ac:dyDescent="0.3">
      <c r="A109" s="74">
        <v>113014</v>
      </c>
      <c r="B109" s="74" t="s">
        <v>1161</v>
      </c>
      <c r="C109" s="76">
        <v>0</v>
      </c>
      <c r="D109" s="76">
        <v>0</v>
      </c>
      <c r="E109" s="75">
        <f t="shared" si="25"/>
        <v>0</v>
      </c>
      <c r="F109" s="76">
        <v>75</v>
      </c>
      <c r="G109" s="76">
        <v>0</v>
      </c>
      <c r="H109" s="75">
        <f t="shared" si="20"/>
        <v>-75</v>
      </c>
    </row>
    <row r="110" spans="1:8" x14ac:dyDescent="0.3">
      <c r="A110" s="74">
        <v>113021</v>
      </c>
      <c r="B110" s="74" t="s">
        <v>391</v>
      </c>
      <c r="C110" s="76">
        <v>5083.7299999999996</v>
      </c>
      <c r="D110" s="76">
        <v>0</v>
      </c>
      <c r="E110" s="75">
        <f t="shared" si="25"/>
        <v>-5083.7299999999996</v>
      </c>
      <c r="F110" s="76">
        <v>5500</v>
      </c>
      <c r="G110" s="76">
        <v>0</v>
      </c>
      <c r="H110" s="75">
        <f t="shared" si="20"/>
        <v>-5500</v>
      </c>
    </row>
    <row r="111" spans="1:8" x14ac:dyDescent="0.3">
      <c r="A111" s="74">
        <v>113022</v>
      </c>
      <c r="B111" s="74" t="s">
        <v>1162</v>
      </c>
      <c r="C111" s="76">
        <v>2570.66</v>
      </c>
      <c r="D111" s="76">
        <v>0</v>
      </c>
      <c r="E111" s="75">
        <f t="shared" si="25"/>
        <v>-2570.66</v>
      </c>
      <c r="F111" s="76">
        <v>2000</v>
      </c>
      <c r="G111" s="76">
        <v>0</v>
      </c>
      <c r="H111" s="75">
        <f t="shared" si="20"/>
        <v>-2000</v>
      </c>
    </row>
    <row r="112" spans="1:8" x14ac:dyDescent="0.3">
      <c r="A112" s="74">
        <v>113023</v>
      </c>
      <c r="B112" s="90" t="s">
        <v>1261</v>
      </c>
      <c r="C112" s="76">
        <v>0</v>
      </c>
      <c r="D112" s="76">
        <v>0</v>
      </c>
      <c r="E112" s="75">
        <f t="shared" si="25"/>
        <v>0</v>
      </c>
      <c r="F112" s="76">
        <v>0</v>
      </c>
      <c r="G112" s="76">
        <v>0</v>
      </c>
      <c r="H112" s="75">
        <f t="shared" si="20"/>
        <v>0</v>
      </c>
    </row>
    <row r="113" spans="1:9" x14ac:dyDescent="0.3">
      <c r="A113" s="74">
        <v>113024</v>
      </c>
      <c r="B113" s="74" t="s">
        <v>1161</v>
      </c>
      <c r="C113" s="75">
        <v>5</v>
      </c>
      <c r="D113" s="75">
        <v>0</v>
      </c>
      <c r="E113" s="75">
        <f t="shared" si="25"/>
        <v>-5</v>
      </c>
      <c r="F113" s="75">
        <v>75</v>
      </c>
      <c r="G113" s="75">
        <v>0</v>
      </c>
      <c r="H113" s="75">
        <f t="shared" si="20"/>
        <v>-75</v>
      </c>
    </row>
    <row r="114" spans="1:9" x14ac:dyDescent="0.3">
      <c r="A114" s="72">
        <v>114</v>
      </c>
      <c r="B114" s="72" t="s">
        <v>33</v>
      </c>
      <c r="C114" s="73">
        <f t="shared" ref="C114:H114" si="26">SUM(C115:C118)</f>
        <v>2529.9699999999998</v>
      </c>
      <c r="D114" s="73">
        <f t="shared" si="26"/>
        <v>13569.97</v>
      </c>
      <c r="E114" s="73">
        <f t="shared" si="26"/>
        <v>11040</v>
      </c>
      <c r="F114" s="73">
        <f t="shared" si="26"/>
        <v>1250</v>
      </c>
      <c r="G114" s="73">
        <f t="shared" si="26"/>
        <v>10000</v>
      </c>
      <c r="H114" s="73">
        <f t="shared" si="26"/>
        <v>8750</v>
      </c>
    </row>
    <row r="115" spans="1:9" x14ac:dyDescent="0.3">
      <c r="A115" s="74">
        <v>114011</v>
      </c>
      <c r="B115" s="74" t="s">
        <v>1163</v>
      </c>
      <c r="C115" s="75">
        <v>0</v>
      </c>
      <c r="D115" s="75">
        <v>0</v>
      </c>
      <c r="E115" s="75">
        <f>D115-C115</f>
        <v>0</v>
      </c>
      <c r="F115" s="75">
        <v>200</v>
      </c>
      <c r="G115" s="75">
        <v>0</v>
      </c>
      <c r="H115" s="75">
        <f t="shared" si="20"/>
        <v>-200</v>
      </c>
    </row>
    <row r="116" spans="1:9" x14ac:dyDescent="0.3">
      <c r="A116" s="74">
        <v>114021</v>
      </c>
      <c r="B116" s="74" t="s">
        <v>1164</v>
      </c>
      <c r="C116" s="75">
        <v>0</v>
      </c>
      <c r="D116" s="75">
        <v>0</v>
      </c>
      <c r="E116" s="75">
        <f>D116-C116</f>
        <v>0</v>
      </c>
      <c r="F116" s="75">
        <v>250</v>
      </c>
      <c r="G116" s="75">
        <v>0</v>
      </c>
      <c r="H116" s="75">
        <f t="shared" si="20"/>
        <v>-250</v>
      </c>
    </row>
    <row r="117" spans="1:9" x14ac:dyDescent="0.3">
      <c r="A117" s="74">
        <v>114031</v>
      </c>
      <c r="B117" s="74" t="s">
        <v>449</v>
      </c>
      <c r="C117" s="75">
        <v>0</v>
      </c>
      <c r="D117" s="75">
        <v>0</v>
      </c>
      <c r="E117" s="75">
        <f>D117-C117</f>
        <v>0</v>
      </c>
      <c r="F117" s="75">
        <v>300</v>
      </c>
      <c r="G117" s="75">
        <v>0</v>
      </c>
      <c r="H117" s="75">
        <f t="shared" si="20"/>
        <v>-300</v>
      </c>
    </row>
    <row r="118" spans="1:9" ht="15" thickBot="1" x14ac:dyDescent="0.35">
      <c r="A118" s="74">
        <v>114032</v>
      </c>
      <c r="B118" s="74" t="s">
        <v>1272</v>
      </c>
      <c r="C118" s="77">
        <v>2529.9699999999998</v>
      </c>
      <c r="D118" s="91">
        <v>13569.97</v>
      </c>
      <c r="E118" s="77">
        <f>D118-C118</f>
        <v>11040</v>
      </c>
      <c r="F118" s="77">
        <v>500</v>
      </c>
      <c r="G118" s="91">
        <v>10000</v>
      </c>
      <c r="H118" s="77">
        <f t="shared" si="20"/>
        <v>9500</v>
      </c>
    </row>
    <row r="119" spans="1:9" ht="16.2" thickBot="1" x14ac:dyDescent="0.35">
      <c r="A119" s="67">
        <v>2</v>
      </c>
      <c r="B119" s="70" t="s">
        <v>1166</v>
      </c>
      <c r="C119" s="71">
        <f t="shared" ref="C119:H119" si="27">C120+C128+C144</f>
        <v>128079.08000000002</v>
      </c>
      <c r="D119" s="71">
        <f t="shared" si="27"/>
        <v>116823.95</v>
      </c>
      <c r="E119" s="71">
        <f t="shared" si="27"/>
        <v>-11255.130000000001</v>
      </c>
      <c r="F119" s="71">
        <f t="shared" si="27"/>
        <v>90370.040000000008</v>
      </c>
      <c r="G119" s="71">
        <f t="shared" si="27"/>
        <v>82652.05</v>
      </c>
      <c r="H119" s="71">
        <f t="shared" si="27"/>
        <v>-7717.9900000000016</v>
      </c>
    </row>
    <row r="120" spans="1:9" x14ac:dyDescent="0.3">
      <c r="A120" s="72">
        <v>201</v>
      </c>
      <c r="B120" s="72" t="s">
        <v>84</v>
      </c>
      <c r="C120" s="73">
        <f t="shared" ref="C120:H120" si="28">SUM(C121:C127)</f>
        <v>51091.600000000006</v>
      </c>
      <c r="D120" s="73">
        <f t="shared" si="28"/>
        <v>43072.639999999999</v>
      </c>
      <c r="E120" s="73">
        <f t="shared" si="28"/>
        <v>-8018.9600000000028</v>
      </c>
      <c r="F120" s="73">
        <f t="shared" si="28"/>
        <v>38430.93</v>
      </c>
      <c r="G120" s="73">
        <f t="shared" si="28"/>
        <v>30744.739999999998</v>
      </c>
      <c r="H120" s="73">
        <f t="shared" si="28"/>
        <v>-7686.1900000000023</v>
      </c>
    </row>
    <row r="121" spans="1:9" x14ac:dyDescent="0.3">
      <c r="A121" s="74">
        <v>201011</v>
      </c>
      <c r="B121" s="74" t="s">
        <v>1167</v>
      </c>
      <c r="C121" s="75">
        <v>46.8</v>
      </c>
      <c r="D121" s="75">
        <v>46.8</v>
      </c>
      <c r="E121" s="75">
        <f>D121-C121</f>
        <v>0</v>
      </c>
      <c r="F121" s="75">
        <v>750</v>
      </c>
      <c r="G121" s="75">
        <v>750</v>
      </c>
      <c r="H121" s="75">
        <f>G121-F121</f>
        <v>0</v>
      </c>
    </row>
    <row r="122" spans="1:9" x14ac:dyDescent="0.3">
      <c r="A122" s="74">
        <v>201021</v>
      </c>
      <c r="B122" s="74" t="s">
        <v>1168</v>
      </c>
      <c r="C122" s="75">
        <v>0</v>
      </c>
      <c r="D122" s="75">
        <v>0</v>
      </c>
      <c r="E122" s="75">
        <f t="shared" ref="E122:E127" si="29">D122-C122</f>
        <v>0</v>
      </c>
      <c r="F122" s="75">
        <v>0</v>
      </c>
      <c r="G122" s="75">
        <v>0</v>
      </c>
      <c r="H122" s="75">
        <f t="shared" ref="H122:H151" si="30">G122-F122</f>
        <v>0</v>
      </c>
    </row>
    <row r="123" spans="1:9" x14ac:dyDescent="0.3">
      <c r="A123" s="74">
        <v>201041</v>
      </c>
      <c r="B123" s="74" t="s">
        <v>1169</v>
      </c>
      <c r="C123" s="75">
        <v>1512.5</v>
      </c>
      <c r="D123" s="75">
        <v>1512.5</v>
      </c>
      <c r="E123" s="75">
        <f t="shared" si="29"/>
        <v>0</v>
      </c>
      <c r="F123" s="75">
        <v>1250</v>
      </c>
      <c r="G123" s="75">
        <v>1250</v>
      </c>
      <c r="H123" s="75">
        <f t="shared" si="30"/>
        <v>0</v>
      </c>
    </row>
    <row r="124" spans="1:9" x14ac:dyDescent="0.3">
      <c r="A124" s="74">
        <v>201042</v>
      </c>
      <c r="B124" s="74" t="s">
        <v>1170</v>
      </c>
      <c r="C124" s="75">
        <v>1468.28</v>
      </c>
      <c r="D124" s="75">
        <v>1468.28</v>
      </c>
      <c r="E124" s="75">
        <f t="shared" si="29"/>
        <v>0</v>
      </c>
      <c r="F124" s="75">
        <v>1000</v>
      </c>
      <c r="G124" s="75">
        <v>1000</v>
      </c>
      <c r="H124" s="75">
        <f t="shared" si="30"/>
        <v>0</v>
      </c>
    </row>
    <row r="125" spans="1:9" x14ac:dyDescent="0.3">
      <c r="A125" s="74">
        <v>201043</v>
      </c>
      <c r="B125" s="74" t="s">
        <v>1171</v>
      </c>
      <c r="C125" s="76">
        <v>1802</v>
      </c>
      <c r="D125" s="76">
        <f>1584.13-144.9</f>
        <v>1439.23</v>
      </c>
      <c r="E125" s="75">
        <f t="shared" si="29"/>
        <v>-362.77</v>
      </c>
      <c r="F125" s="76">
        <v>1611.71</v>
      </c>
      <c r="G125" s="76">
        <v>1611.71</v>
      </c>
      <c r="H125" s="75">
        <f t="shared" si="30"/>
        <v>0</v>
      </c>
    </row>
    <row r="126" spans="1:9" x14ac:dyDescent="0.3">
      <c r="A126" s="74">
        <v>201044</v>
      </c>
      <c r="B126" s="74" t="s">
        <v>1172</v>
      </c>
      <c r="C126" s="76">
        <v>144.9</v>
      </c>
      <c r="D126" s="76">
        <v>144.9</v>
      </c>
      <c r="E126" s="75">
        <f t="shared" si="29"/>
        <v>0</v>
      </c>
      <c r="F126" s="76">
        <v>0</v>
      </c>
      <c r="G126" s="76">
        <v>0</v>
      </c>
      <c r="H126" s="75">
        <f t="shared" si="30"/>
        <v>0</v>
      </c>
      <c r="I126" s="78"/>
    </row>
    <row r="127" spans="1:9" x14ac:dyDescent="0.3">
      <c r="A127" s="74">
        <v>201045</v>
      </c>
      <c r="B127" s="74" t="s">
        <v>660</v>
      </c>
      <c r="C127" s="76">
        <v>46117.120000000003</v>
      </c>
      <c r="D127" s="76">
        <v>38460.93</v>
      </c>
      <c r="E127" s="75">
        <f t="shared" si="29"/>
        <v>-7656.1900000000023</v>
      </c>
      <c r="F127" s="76">
        <v>33819.22</v>
      </c>
      <c r="G127" s="76">
        <v>26133.03</v>
      </c>
      <c r="H127" s="75">
        <f t="shared" si="30"/>
        <v>-7686.1900000000023</v>
      </c>
    </row>
    <row r="128" spans="1:9" x14ac:dyDescent="0.3">
      <c r="A128" s="72">
        <v>202</v>
      </c>
      <c r="B128" s="72" t="s">
        <v>86</v>
      </c>
      <c r="C128" s="73">
        <f t="shared" ref="C128:H128" si="31">SUM(C129:C143)</f>
        <v>34143.409999999996</v>
      </c>
      <c r="D128" s="73">
        <f t="shared" si="31"/>
        <v>31501.31</v>
      </c>
      <c r="E128" s="73">
        <f t="shared" si="31"/>
        <v>-2642.0999999999976</v>
      </c>
      <c r="F128" s="73">
        <f t="shared" si="31"/>
        <v>30814.11</v>
      </c>
      <c r="G128" s="73">
        <f t="shared" si="31"/>
        <v>30782.31</v>
      </c>
      <c r="H128" s="73">
        <f t="shared" si="31"/>
        <v>-31.799999999999272</v>
      </c>
    </row>
    <row r="129" spans="1:8" x14ac:dyDescent="0.3">
      <c r="A129" s="74">
        <v>202011</v>
      </c>
      <c r="B129" s="74" t="s">
        <v>1173</v>
      </c>
      <c r="C129" s="75">
        <v>311.64</v>
      </c>
      <c r="D129" s="75">
        <v>0</v>
      </c>
      <c r="E129" s="75">
        <f t="shared" ref="E129:E143" si="32">D129-C129</f>
        <v>-311.64</v>
      </c>
      <c r="F129" s="75">
        <v>400</v>
      </c>
      <c r="G129" s="75">
        <v>0</v>
      </c>
      <c r="H129" s="75">
        <f t="shared" si="30"/>
        <v>-400</v>
      </c>
    </row>
    <row r="130" spans="1:8" x14ac:dyDescent="0.3">
      <c r="A130" s="74">
        <v>202012</v>
      </c>
      <c r="B130" s="74" t="s">
        <v>1174</v>
      </c>
      <c r="C130" s="75">
        <v>922</v>
      </c>
      <c r="D130" s="75">
        <v>25179</v>
      </c>
      <c r="E130" s="75">
        <f t="shared" si="32"/>
        <v>24257</v>
      </c>
      <c r="F130" s="75">
        <v>0</v>
      </c>
      <c r="G130" s="75">
        <v>24960</v>
      </c>
      <c r="H130" s="75">
        <f t="shared" si="30"/>
        <v>24960</v>
      </c>
    </row>
    <row r="131" spans="1:8" x14ac:dyDescent="0.3">
      <c r="A131" s="74">
        <v>202021</v>
      </c>
      <c r="B131" s="74" t="s">
        <v>1175</v>
      </c>
      <c r="C131" s="75">
        <v>1966.04</v>
      </c>
      <c r="D131" s="75">
        <v>1816.33</v>
      </c>
      <c r="E131" s="75">
        <f t="shared" si="32"/>
        <v>-149.71000000000004</v>
      </c>
      <c r="F131" s="75">
        <v>1816.33</v>
      </c>
      <c r="G131" s="75">
        <v>1816.33</v>
      </c>
      <c r="H131" s="75">
        <f t="shared" si="30"/>
        <v>0</v>
      </c>
    </row>
    <row r="132" spans="1:8" x14ac:dyDescent="0.3">
      <c r="A132" s="74">
        <v>202022</v>
      </c>
      <c r="B132" s="74" t="s">
        <v>1176</v>
      </c>
      <c r="C132" s="75">
        <v>24</v>
      </c>
      <c r="D132" s="75">
        <v>0</v>
      </c>
      <c r="E132" s="75">
        <f t="shared" si="32"/>
        <v>-24</v>
      </c>
      <c r="F132" s="75">
        <v>600</v>
      </c>
      <c r="G132" s="75">
        <v>0</v>
      </c>
      <c r="H132" s="75">
        <f t="shared" si="30"/>
        <v>-600</v>
      </c>
    </row>
    <row r="133" spans="1:8" x14ac:dyDescent="0.3">
      <c r="A133" s="74">
        <v>202023</v>
      </c>
      <c r="B133" s="74" t="s">
        <v>1177</v>
      </c>
      <c r="C133" s="75">
        <v>0</v>
      </c>
      <c r="D133" s="75">
        <v>0</v>
      </c>
      <c r="E133" s="75">
        <f t="shared" si="32"/>
        <v>0</v>
      </c>
      <c r="F133" s="75">
        <v>375</v>
      </c>
      <c r="G133" s="75">
        <v>0</v>
      </c>
      <c r="H133" s="75">
        <f t="shared" si="30"/>
        <v>-375</v>
      </c>
    </row>
    <row r="134" spans="1:8" x14ac:dyDescent="0.3">
      <c r="A134" s="74">
        <v>202024</v>
      </c>
      <c r="B134" s="74" t="s">
        <v>1178</v>
      </c>
      <c r="C134" s="75">
        <v>150</v>
      </c>
      <c r="D134" s="75">
        <v>0</v>
      </c>
      <c r="E134" s="75">
        <f t="shared" si="32"/>
        <v>-150</v>
      </c>
      <c r="F134" s="75">
        <v>100</v>
      </c>
      <c r="G134" s="75">
        <v>0</v>
      </c>
      <c r="H134" s="75">
        <f t="shared" si="30"/>
        <v>-100</v>
      </c>
    </row>
    <row r="135" spans="1:8" x14ac:dyDescent="0.3">
      <c r="A135" s="74">
        <v>202025</v>
      </c>
      <c r="B135" s="74" t="s">
        <v>1356</v>
      </c>
      <c r="C135" s="75">
        <v>6728.49</v>
      </c>
      <c r="D135" s="75">
        <v>0</v>
      </c>
      <c r="E135" s="75">
        <f t="shared" si="32"/>
        <v>-6728.49</v>
      </c>
      <c r="F135" s="75">
        <f>5000-475</f>
        <v>4525</v>
      </c>
      <c r="G135" s="75">
        <v>0</v>
      </c>
      <c r="H135" s="75">
        <f t="shared" si="30"/>
        <v>-4525</v>
      </c>
    </row>
    <row r="136" spans="1:8" x14ac:dyDescent="0.3">
      <c r="A136" s="74">
        <v>202026</v>
      </c>
      <c r="B136" s="74" t="s">
        <v>1180</v>
      </c>
      <c r="C136" s="75">
        <v>340.06</v>
      </c>
      <c r="D136" s="75">
        <v>0</v>
      </c>
      <c r="E136" s="75">
        <f t="shared" si="32"/>
        <v>-340.06</v>
      </c>
      <c r="F136" s="75">
        <v>220</v>
      </c>
      <c r="G136" s="75">
        <v>0</v>
      </c>
      <c r="H136" s="75">
        <f t="shared" si="30"/>
        <v>-220</v>
      </c>
    </row>
    <row r="137" spans="1:8" x14ac:dyDescent="0.3">
      <c r="A137" s="74">
        <v>202031</v>
      </c>
      <c r="B137" s="74" t="s">
        <v>1181</v>
      </c>
      <c r="C137" s="75">
        <v>852.74</v>
      </c>
      <c r="D137" s="75">
        <v>0</v>
      </c>
      <c r="E137" s="75">
        <f t="shared" si="32"/>
        <v>-852.74</v>
      </c>
      <c r="F137" s="75">
        <v>787.8</v>
      </c>
      <c r="G137" s="75">
        <v>0</v>
      </c>
      <c r="H137" s="75">
        <f t="shared" si="30"/>
        <v>-787.8</v>
      </c>
    </row>
    <row r="138" spans="1:8" x14ac:dyDescent="0.3">
      <c r="A138" s="74">
        <v>202032</v>
      </c>
      <c r="B138" s="74" t="s">
        <v>1182</v>
      </c>
      <c r="C138" s="75">
        <v>4536.57</v>
      </c>
      <c r="D138" s="75">
        <v>4505.9799999999996</v>
      </c>
      <c r="E138" s="75">
        <f t="shared" si="32"/>
        <v>-30.590000000000146</v>
      </c>
      <c r="F138" s="75">
        <v>4005.98</v>
      </c>
      <c r="G138" s="75">
        <v>4005.98</v>
      </c>
      <c r="H138" s="75">
        <f t="shared" si="30"/>
        <v>0</v>
      </c>
    </row>
    <row r="139" spans="1:8" x14ac:dyDescent="0.3">
      <c r="A139" s="74">
        <v>202033</v>
      </c>
      <c r="B139" s="74" t="s">
        <v>1183</v>
      </c>
      <c r="C139" s="75">
        <v>319.8</v>
      </c>
      <c r="D139" s="75">
        <v>0</v>
      </c>
      <c r="E139" s="75">
        <f t="shared" si="32"/>
        <v>-319.8</v>
      </c>
      <c r="F139" s="75">
        <v>900</v>
      </c>
      <c r="G139" s="75">
        <v>0</v>
      </c>
      <c r="H139" s="75">
        <f t="shared" si="30"/>
        <v>-900</v>
      </c>
    </row>
    <row r="140" spans="1:8" x14ac:dyDescent="0.3">
      <c r="A140" s="74">
        <v>202034</v>
      </c>
      <c r="B140" s="74" t="s">
        <v>1184</v>
      </c>
      <c r="C140" s="75">
        <v>985</v>
      </c>
      <c r="D140" s="75">
        <v>0</v>
      </c>
      <c r="E140" s="75">
        <f t="shared" si="32"/>
        <v>-985</v>
      </c>
      <c r="F140" s="75">
        <v>1000</v>
      </c>
      <c r="G140" s="75">
        <v>0</v>
      </c>
      <c r="H140" s="75">
        <f t="shared" si="30"/>
        <v>-1000</v>
      </c>
    </row>
    <row r="141" spans="1:8" x14ac:dyDescent="0.3">
      <c r="A141" s="74">
        <v>202035</v>
      </c>
      <c r="B141" s="74" t="s">
        <v>1185</v>
      </c>
      <c r="C141" s="75">
        <v>897.6</v>
      </c>
      <c r="D141" s="75">
        <v>0</v>
      </c>
      <c r="E141" s="75">
        <f t="shared" si="32"/>
        <v>-897.6</v>
      </c>
      <c r="F141" s="75">
        <v>1200</v>
      </c>
      <c r="G141" s="75">
        <v>0</v>
      </c>
      <c r="H141" s="75">
        <f t="shared" si="30"/>
        <v>-1200</v>
      </c>
    </row>
    <row r="142" spans="1:8" x14ac:dyDescent="0.3">
      <c r="A142" s="74">
        <v>202036</v>
      </c>
      <c r="B142" s="74" t="s">
        <v>1186</v>
      </c>
      <c r="C142" s="75">
        <v>15309.35</v>
      </c>
      <c r="D142" s="75">
        <v>0</v>
      </c>
      <c r="E142" s="75">
        <f t="shared" si="32"/>
        <v>-15309.35</v>
      </c>
      <c r="F142" s="75">
        <v>14240</v>
      </c>
      <c r="G142" s="75">
        <v>0</v>
      </c>
      <c r="H142" s="75">
        <f t="shared" si="30"/>
        <v>-14240</v>
      </c>
    </row>
    <row r="143" spans="1:8" x14ac:dyDescent="0.3">
      <c r="A143" s="74">
        <v>202037</v>
      </c>
      <c r="B143" s="74" t="s">
        <v>1187</v>
      </c>
      <c r="C143" s="75">
        <v>800.12</v>
      </c>
      <c r="D143" s="75">
        <v>0</v>
      </c>
      <c r="E143" s="75">
        <f t="shared" si="32"/>
        <v>-800.12</v>
      </c>
      <c r="F143" s="75">
        <v>644</v>
      </c>
      <c r="G143" s="75">
        <v>0</v>
      </c>
      <c r="H143" s="75">
        <f t="shared" si="30"/>
        <v>-644</v>
      </c>
    </row>
    <row r="144" spans="1:8" x14ac:dyDescent="0.3">
      <c r="A144" s="72">
        <v>203</v>
      </c>
      <c r="B144" s="72" t="s">
        <v>85</v>
      </c>
      <c r="C144" s="73">
        <f t="shared" ref="C144:H144" si="33">SUM(C145:C151)</f>
        <v>42844.07</v>
      </c>
      <c r="D144" s="73">
        <f t="shared" si="33"/>
        <v>42250</v>
      </c>
      <c r="E144" s="73">
        <f t="shared" si="33"/>
        <v>-594.06999999999971</v>
      </c>
      <c r="F144" s="73">
        <f t="shared" si="33"/>
        <v>21125</v>
      </c>
      <c r="G144" s="73">
        <f t="shared" si="33"/>
        <v>21125</v>
      </c>
      <c r="H144" s="73">
        <f t="shared" si="33"/>
        <v>0</v>
      </c>
    </row>
    <row r="145" spans="1:10" x14ac:dyDescent="0.3">
      <c r="A145" s="74">
        <v>203011</v>
      </c>
      <c r="B145" s="74" t="s">
        <v>1188</v>
      </c>
      <c r="C145" s="76">
        <v>7628.63</v>
      </c>
      <c r="D145" s="76">
        <v>7628.63</v>
      </c>
      <c r="E145" s="75">
        <f t="shared" ref="E145:E151" si="34">D145-C145</f>
        <v>0</v>
      </c>
      <c r="F145" s="76">
        <v>6400</v>
      </c>
      <c r="G145" s="76">
        <v>0</v>
      </c>
      <c r="H145" s="75">
        <f t="shared" si="30"/>
        <v>-6400</v>
      </c>
    </row>
    <row r="146" spans="1:10" x14ac:dyDescent="0.3">
      <c r="A146" s="74">
        <v>203021</v>
      </c>
      <c r="B146" s="74" t="s">
        <v>1273</v>
      </c>
      <c r="C146" s="76">
        <v>976.05</v>
      </c>
      <c r="D146" s="76">
        <v>976.05</v>
      </c>
      <c r="E146" s="75">
        <f t="shared" si="34"/>
        <v>0</v>
      </c>
      <c r="F146" s="76">
        <v>1000</v>
      </c>
      <c r="G146" s="76">
        <v>0</v>
      </c>
      <c r="H146" s="75">
        <f t="shared" si="30"/>
        <v>-1000</v>
      </c>
    </row>
    <row r="147" spans="1:10" x14ac:dyDescent="0.3">
      <c r="A147" s="74">
        <v>203022</v>
      </c>
      <c r="B147" s="74" t="s">
        <v>1190</v>
      </c>
      <c r="C147" s="76">
        <v>114.39</v>
      </c>
      <c r="D147" s="76">
        <v>114.39</v>
      </c>
      <c r="E147" s="75">
        <f t="shared" si="34"/>
        <v>0</v>
      </c>
      <c r="F147" s="76">
        <v>625</v>
      </c>
      <c r="G147" s="76">
        <v>0</v>
      </c>
      <c r="H147" s="75">
        <f t="shared" si="30"/>
        <v>-625</v>
      </c>
    </row>
    <row r="148" spans="1:10" x14ac:dyDescent="0.3">
      <c r="A148" s="74">
        <v>203023</v>
      </c>
      <c r="B148" s="74" t="s">
        <v>1191</v>
      </c>
      <c r="C148" s="76">
        <v>0</v>
      </c>
      <c r="D148" s="76">
        <v>0</v>
      </c>
      <c r="E148" s="75">
        <f t="shared" si="34"/>
        <v>0</v>
      </c>
      <c r="F148" s="76">
        <v>0</v>
      </c>
      <c r="G148" s="76">
        <v>0</v>
      </c>
      <c r="H148" s="75">
        <f t="shared" si="30"/>
        <v>0</v>
      </c>
    </row>
    <row r="149" spans="1:10" x14ac:dyDescent="0.3">
      <c r="A149" s="74">
        <v>203031</v>
      </c>
      <c r="B149" s="74" t="s">
        <v>1192</v>
      </c>
      <c r="C149" s="76">
        <v>13000</v>
      </c>
      <c r="D149" s="76">
        <v>12405.93</v>
      </c>
      <c r="E149" s="75">
        <f t="shared" si="34"/>
        <v>-594.06999999999971</v>
      </c>
      <c r="F149" s="76">
        <v>12600</v>
      </c>
      <c r="G149" s="76">
        <v>0</v>
      </c>
      <c r="H149" s="75">
        <f t="shared" si="30"/>
        <v>-12600</v>
      </c>
    </row>
    <row r="150" spans="1:10" x14ac:dyDescent="0.3">
      <c r="A150" s="74">
        <v>203032</v>
      </c>
      <c r="B150" s="74" t="s">
        <v>488</v>
      </c>
      <c r="C150" s="76">
        <v>0</v>
      </c>
      <c r="D150" s="76">
        <v>0</v>
      </c>
      <c r="E150" s="75">
        <f t="shared" si="34"/>
        <v>0</v>
      </c>
      <c r="F150" s="76">
        <v>500</v>
      </c>
      <c r="G150" s="76">
        <v>0</v>
      </c>
      <c r="H150" s="75">
        <f t="shared" si="30"/>
        <v>-500</v>
      </c>
    </row>
    <row r="151" spans="1:10" ht="15" thickBot="1" x14ac:dyDescent="0.35">
      <c r="A151" s="74">
        <v>203033</v>
      </c>
      <c r="B151" s="74" t="s">
        <v>660</v>
      </c>
      <c r="C151" s="76">
        <v>21125</v>
      </c>
      <c r="D151" s="76">
        <v>21125</v>
      </c>
      <c r="E151" s="75">
        <f t="shared" si="34"/>
        <v>0</v>
      </c>
      <c r="F151" s="76">
        <v>0</v>
      </c>
      <c r="G151" s="76">
        <v>21125</v>
      </c>
      <c r="H151" s="75">
        <f t="shared" si="30"/>
        <v>21125</v>
      </c>
    </row>
    <row r="152" spans="1:10" ht="16.2" thickBot="1" x14ac:dyDescent="0.35">
      <c r="A152" s="67">
        <v>3</v>
      </c>
      <c r="B152" s="70" t="s">
        <v>93</v>
      </c>
      <c r="C152" s="71">
        <f t="shared" ref="C152:H152" si="35">C153+C165+C174+C184+C193</f>
        <v>563279.44999999995</v>
      </c>
      <c r="D152" s="71">
        <f t="shared" si="35"/>
        <v>500321.89</v>
      </c>
      <c r="E152" s="68">
        <f t="shared" si="35"/>
        <v>-62957.55999999999</v>
      </c>
      <c r="F152" s="71">
        <f t="shared" si="35"/>
        <v>520515</v>
      </c>
      <c r="G152" s="71">
        <f t="shared" si="35"/>
        <v>454842</v>
      </c>
      <c r="H152" s="68">
        <f t="shared" si="35"/>
        <v>-65673</v>
      </c>
    </row>
    <row r="153" spans="1:10" x14ac:dyDescent="0.3">
      <c r="A153" s="72">
        <v>301</v>
      </c>
      <c r="B153" s="72" t="s">
        <v>1197</v>
      </c>
      <c r="C153" s="73">
        <f t="shared" ref="C153:H153" si="36">SUM(C154:C164)</f>
        <v>227279.71</v>
      </c>
      <c r="D153" s="73">
        <f t="shared" si="36"/>
        <v>211667.76</v>
      </c>
      <c r="E153" s="73">
        <f t="shared" si="36"/>
        <v>-15611.949999999992</v>
      </c>
      <c r="F153" s="73">
        <f t="shared" si="36"/>
        <v>227960</v>
      </c>
      <c r="G153" s="73">
        <f t="shared" si="36"/>
        <v>209960</v>
      </c>
      <c r="H153" s="73">
        <f t="shared" si="36"/>
        <v>-18000</v>
      </c>
    </row>
    <row r="154" spans="1:10" x14ac:dyDescent="0.3">
      <c r="A154" s="74">
        <v>301011</v>
      </c>
      <c r="B154" s="74" t="s">
        <v>1198</v>
      </c>
      <c r="C154" s="76">
        <v>48287.49</v>
      </c>
      <c r="D154" s="76">
        <v>47822.44</v>
      </c>
      <c r="E154" s="75">
        <f>D154-C154</f>
        <v>-465.04999999999563</v>
      </c>
      <c r="F154" s="101">
        <f>44000+11400</f>
        <v>55400</v>
      </c>
      <c r="G154" s="101">
        <f>35000+11400</f>
        <v>46400</v>
      </c>
      <c r="H154" s="75">
        <f>G154-F154</f>
        <v>-9000</v>
      </c>
      <c r="J154" s="93"/>
    </row>
    <row r="155" spans="1:10" x14ac:dyDescent="0.3">
      <c r="A155" s="74">
        <v>301012</v>
      </c>
      <c r="B155" s="74" t="s">
        <v>1199</v>
      </c>
      <c r="C155" s="76">
        <v>14007.39</v>
      </c>
      <c r="D155" s="76">
        <v>14000</v>
      </c>
      <c r="E155" s="75">
        <f t="shared" ref="E155:E164" si="37">D155-C155</f>
        <v>-7.3899999999994179</v>
      </c>
      <c r="F155" s="101">
        <v>8000</v>
      </c>
      <c r="G155" s="101">
        <v>14000</v>
      </c>
      <c r="H155" s="75">
        <f t="shared" ref="H155:H194" si="38">G155-F155</f>
        <v>6000</v>
      </c>
    </row>
    <row r="156" spans="1:10" x14ac:dyDescent="0.3">
      <c r="A156" s="74">
        <v>301013</v>
      </c>
      <c r="B156" s="74" t="s">
        <v>23</v>
      </c>
      <c r="C156" s="76">
        <v>81000</v>
      </c>
      <c r="D156" s="76">
        <v>81000</v>
      </c>
      <c r="E156" s="75">
        <f t="shared" si="37"/>
        <v>0</v>
      </c>
      <c r="F156" s="76">
        <v>81000</v>
      </c>
      <c r="G156" s="76">
        <v>81000</v>
      </c>
      <c r="H156" s="75">
        <f t="shared" si="38"/>
        <v>0</v>
      </c>
    </row>
    <row r="157" spans="1:10" x14ac:dyDescent="0.3">
      <c r="A157" s="74">
        <v>301014</v>
      </c>
      <c r="B157" s="74" t="s">
        <v>1200</v>
      </c>
      <c r="C157" s="76">
        <v>0</v>
      </c>
      <c r="D157" s="76">
        <v>0</v>
      </c>
      <c r="E157" s="75">
        <f t="shared" si="37"/>
        <v>0</v>
      </c>
      <c r="F157" s="76">
        <v>0</v>
      </c>
      <c r="G157" s="76">
        <v>0</v>
      </c>
      <c r="H157" s="75">
        <f t="shared" si="38"/>
        <v>0</v>
      </c>
    </row>
    <row r="158" spans="1:10" x14ac:dyDescent="0.3">
      <c r="A158" s="74">
        <v>301015</v>
      </c>
      <c r="B158" s="74" t="s">
        <v>1281</v>
      </c>
      <c r="C158" s="76">
        <v>7000</v>
      </c>
      <c r="D158" s="76">
        <v>7000</v>
      </c>
      <c r="E158" s="75">
        <f t="shared" si="37"/>
        <v>0</v>
      </c>
      <c r="F158" s="76">
        <v>7000</v>
      </c>
      <c r="G158" s="76">
        <v>7000</v>
      </c>
      <c r="H158" s="75">
        <f t="shared" si="38"/>
        <v>0</v>
      </c>
    </row>
    <row r="159" spans="1:10" x14ac:dyDescent="0.3">
      <c r="A159" s="74">
        <v>301016</v>
      </c>
      <c r="B159" s="74" t="s">
        <v>1202</v>
      </c>
      <c r="C159" s="76">
        <v>0</v>
      </c>
      <c r="D159" s="76">
        <v>0</v>
      </c>
      <c r="E159" s="75">
        <f t="shared" si="37"/>
        <v>0</v>
      </c>
      <c r="F159" s="76">
        <v>0</v>
      </c>
      <c r="G159" s="76">
        <v>0</v>
      </c>
      <c r="H159" s="75">
        <f t="shared" si="38"/>
        <v>0</v>
      </c>
    </row>
    <row r="160" spans="1:10" x14ac:dyDescent="0.3">
      <c r="A160" s="74">
        <v>301017</v>
      </c>
      <c r="B160" s="74" t="s">
        <v>1203</v>
      </c>
      <c r="C160" s="76">
        <v>2139.4899999999998</v>
      </c>
      <c r="D160" s="76">
        <v>2000</v>
      </c>
      <c r="E160" s="75">
        <f t="shared" si="37"/>
        <v>-139.48999999999978</v>
      </c>
      <c r="F160" s="76">
        <v>2000</v>
      </c>
      <c r="G160" s="76">
        <v>2000</v>
      </c>
      <c r="H160" s="75">
        <f t="shared" si="38"/>
        <v>0</v>
      </c>
    </row>
    <row r="161" spans="1:8" x14ac:dyDescent="0.3">
      <c r="A161" s="74">
        <v>301018</v>
      </c>
      <c r="B161" s="74" t="s">
        <v>1204</v>
      </c>
      <c r="C161" s="76">
        <v>10000</v>
      </c>
      <c r="D161" s="76">
        <v>10000</v>
      </c>
      <c r="E161" s="75">
        <f t="shared" si="37"/>
        <v>0</v>
      </c>
      <c r="F161" s="101">
        <v>1000</v>
      </c>
      <c r="G161" s="101">
        <v>1000</v>
      </c>
      <c r="H161" s="75">
        <f t="shared" si="38"/>
        <v>0</v>
      </c>
    </row>
    <row r="162" spans="1:8" x14ac:dyDescent="0.3">
      <c r="A162" s="74">
        <v>301019</v>
      </c>
      <c r="B162" s="74" t="s">
        <v>1205</v>
      </c>
      <c r="C162" s="76">
        <v>15000</v>
      </c>
      <c r="D162" s="76">
        <v>0</v>
      </c>
      <c r="E162" s="75">
        <f t="shared" si="37"/>
        <v>-15000</v>
      </c>
      <c r="F162" s="76">
        <v>15000</v>
      </c>
      <c r="G162" s="76">
        <v>0</v>
      </c>
      <c r="H162" s="75">
        <f t="shared" si="38"/>
        <v>-15000</v>
      </c>
    </row>
    <row r="163" spans="1:8" x14ac:dyDescent="0.3">
      <c r="A163" s="74">
        <v>301020</v>
      </c>
      <c r="B163" s="74" t="s">
        <v>1206</v>
      </c>
      <c r="C163" s="76">
        <v>37285.339999999997</v>
      </c>
      <c r="D163" s="76">
        <v>37285.32</v>
      </c>
      <c r="E163" s="75">
        <f t="shared" si="37"/>
        <v>-1.9999999996798579E-2</v>
      </c>
      <c r="F163" s="76">
        <v>46000</v>
      </c>
      <c r="G163" s="76">
        <v>46000</v>
      </c>
      <c r="H163" s="75">
        <f t="shared" si="38"/>
        <v>0</v>
      </c>
    </row>
    <row r="164" spans="1:8" x14ac:dyDescent="0.3">
      <c r="A164" s="88">
        <v>301021</v>
      </c>
      <c r="B164" s="88" t="s">
        <v>1449</v>
      </c>
      <c r="C164" s="102">
        <v>12560</v>
      </c>
      <c r="D164" s="102">
        <v>12560</v>
      </c>
      <c r="E164" s="89">
        <f t="shared" si="37"/>
        <v>0</v>
      </c>
      <c r="F164" s="140">
        <v>12560</v>
      </c>
      <c r="G164" s="140">
        <v>12560</v>
      </c>
      <c r="H164" s="89">
        <f t="shared" si="38"/>
        <v>0</v>
      </c>
    </row>
    <row r="165" spans="1:8" x14ac:dyDescent="0.3">
      <c r="A165" s="72">
        <v>302</v>
      </c>
      <c r="B165" s="72" t="s">
        <v>1231</v>
      </c>
      <c r="C165" s="73">
        <f t="shared" ref="C165:H165" si="39">SUM(C166:C173)</f>
        <v>6825.4</v>
      </c>
      <c r="D165" s="73">
        <f t="shared" si="39"/>
        <v>5309.38</v>
      </c>
      <c r="E165" s="73">
        <f t="shared" si="39"/>
        <v>-1516.0199999999995</v>
      </c>
      <c r="F165" s="73">
        <f t="shared" si="39"/>
        <v>2500</v>
      </c>
      <c r="G165" s="73">
        <f t="shared" si="39"/>
        <v>0</v>
      </c>
      <c r="H165" s="73">
        <f t="shared" si="39"/>
        <v>-2500</v>
      </c>
    </row>
    <row r="166" spans="1:8" x14ac:dyDescent="0.3">
      <c r="A166" s="74">
        <v>302011</v>
      </c>
      <c r="B166" s="74" t="s">
        <v>1198</v>
      </c>
      <c r="C166" s="76">
        <v>6825.4</v>
      </c>
      <c r="D166" s="76">
        <v>5309.38</v>
      </c>
      <c r="E166" s="75">
        <f t="shared" ref="E166:E173" si="40">D166-C166</f>
        <v>-1516.0199999999995</v>
      </c>
      <c r="F166" s="76">
        <v>2500</v>
      </c>
      <c r="G166" s="76">
        <v>0</v>
      </c>
      <c r="H166" s="75">
        <f t="shared" ref="H166:H173" si="41">G166-F166</f>
        <v>-2500</v>
      </c>
    </row>
    <row r="167" spans="1:8" x14ac:dyDescent="0.3">
      <c r="A167" s="74">
        <v>302012</v>
      </c>
      <c r="B167" s="74" t="s">
        <v>1199</v>
      </c>
      <c r="C167" s="76">
        <v>0</v>
      </c>
      <c r="D167" s="76">
        <v>0</v>
      </c>
      <c r="E167" s="75">
        <f t="shared" si="40"/>
        <v>0</v>
      </c>
      <c r="F167" s="76">
        <v>0</v>
      </c>
      <c r="G167" s="76">
        <v>0</v>
      </c>
      <c r="H167" s="75">
        <f t="shared" si="41"/>
        <v>0</v>
      </c>
    </row>
    <row r="168" spans="1:8" x14ac:dyDescent="0.3">
      <c r="A168" s="74">
        <v>302013</v>
      </c>
      <c r="B168" s="74" t="s">
        <v>23</v>
      </c>
      <c r="C168" s="76">
        <v>0</v>
      </c>
      <c r="D168" s="76">
        <v>0</v>
      </c>
      <c r="E168" s="75">
        <f t="shared" si="40"/>
        <v>0</v>
      </c>
      <c r="F168" s="76">
        <v>0</v>
      </c>
      <c r="G168" s="76">
        <v>0</v>
      </c>
      <c r="H168" s="75">
        <f t="shared" si="41"/>
        <v>0</v>
      </c>
    </row>
    <row r="169" spans="1:8" x14ac:dyDescent="0.3">
      <c r="A169" s="74">
        <v>302014</v>
      </c>
      <c r="B169" s="74" t="s">
        <v>1201</v>
      </c>
      <c r="C169" s="76">
        <v>0</v>
      </c>
      <c r="D169" s="76">
        <v>0</v>
      </c>
      <c r="E169" s="75">
        <f t="shared" si="40"/>
        <v>0</v>
      </c>
      <c r="F169" s="76">
        <v>0</v>
      </c>
      <c r="G169" s="76">
        <v>0</v>
      </c>
      <c r="H169" s="75">
        <f t="shared" si="41"/>
        <v>0</v>
      </c>
    </row>
    <row r="170" spans="1:8" x14ac:dyDescent="0.3">
      <c r="A170" s="74">
        <v>302015</v>
      </c>
      <c r="B170" s="74" t="s">
        <v>1202</v>
      </c>
      <c r="C170" s="76">
        <v>0</v>
      </c>
      <c r="D170" s="76">
        <v>0</v>
      </c>
      <c r="E170" s="75">
        <f t="shared" si="40"/>
        <v>0</v>
      </c>
      <c r="F170" s="76">
        <v>0</v>
      </c>
      <c r="G170" s="76">
        <v>0</v>
      </c>
      <c r="H170" s="75">
        <f t="shared" si="41"/>
        <v>0</v>
      </c>
    </row>
    <row r="171" spans="1:8" x14ac:dyDescent="0.3">
      <c r="A171" s="74">
        <v>302016</v>
      </c>
      <c r="B171" s="74" t="s">
        <v>1203</v>
      </c>
      <c r="C171" s="76">
        <v>0</v>
      </c>
      <c r="D171" s="76">
        <v>0</v>
      </c>
      <c r="E171" s="75">
        <f t="shared" si="40"/>
        <v>0</v>
      </c>
      <c r="F171" s="76">
        <v>0</v>
      </c>
      <c r="G171" s="76">
        <v>0</v>
      </c>
      <c r="H171" s="75">
        <f t="shared" si="41"/>
        <v>0</v>
      </c>
    </row>
    <row r="172" spans="1:8" x14ac:dyDescent="0.3">
      <c r="A172" s="74">
        <v>302017</v>
      </c>
      <c r="B172" s="74" t="s">
        <v>1204</v>
      </c>
      <c r="C172" s="76">
        <v>0</v>
      </c>
      <c r="D172" s="76">
        <v>0</v>
      </c>
      <c r="E172" s="75">
        <f t="shared" si="40"/>
        <v>0</v>
      </c>
      <c r="F172" s="76">
        <v>0</v>
      </c>
      <c r="G172" s="76">
        <v>0</v>
      </c>
      <c r="H172" s="75">
        <f t="shared" si="41"/>
        <v>0</v>
      </c>
    </row>
    <row r="173" spans="1:8" x14ac:dyDescent="0.3">
      <c r="A173" s="74">
        <v>302018</v>
      </c>
      <c r="B173" s="74" t="s">
        <v>1205</v>
      </c>
      <c r="C173" s="76">
        <v>0</v>
      </c>
      <c r="D173" s="76">
        <v>0</v>
      </c>
      <c r="E173" s="75">
        <f t="shared" si="40"/>
        <v>0</v>
      </c>
      <c r="F173" s="76">
        <v>0</v>
      </c>
      <c r="G173" s="76">
        <v>0</v>
      </c>
      <c r="H173" s="75">
        <f t="shared" si="41"/>
        <v>0</v>
      </c>
    </row>
    <row r="174" spans="1:8" x14ac:dyDescent="0.3">
      <c r="A174" s="72">
        <v>303</v>
      </c>
      <c r="B174" s="72" t="s">
        <v>1207</v>
      </c>
      <c r="C174" s="73">
        <f t="shared" ref="C174:H174" si="42">SUM(C175:C183)</f>
        <v>186802.05</v>
      </c>
      <c r="D174" s="73">
        <f t="shared" si="42"/>
        <v>150310.56</v>
      </c>
      <c r="E174" s="73">
        <f t="shared" si="42"/>
        <v>-36491.490000000005</v>
      </c>
      <c r="F174" s="73">
        <f t="shared" si="42"/>
        <v>163281</v>
      </c>
      <c r="G174" s="73">
        <f t="shared" si="42"/>
        <v>128781</v>
      </c>
      <c r="H174" s="73">
        <f t="shared" si="42"/>
        <v>-34500</v>
      </c>
    </row>
    <row r="175" spans="1:8" x14ac:dyDescent="0.3">
      <c r="A175" s="74">
        <v>303011</v>
      </c>
      <c r="B175" s="74" t="s">
        <v>1198</v>
      </c>
      <c r="C175" s="76">
        <v>56583.6</v>
      </c>
      <c r="D175" s="76">
        <v>50188.46</v>
      </c>
      <c r="E175" s="75">
        <f t="shared" ref="E175:E183" si="43">D175-C175</f>
        <v>-6395.1399999999994</v>
      </c>
      <c r="F175" s="76">
        <v>47000</v>
      </c>
      <c r="G175" s="76">
        <v>40000</v>
      </c>
      <c r="H175" s="75">
        <f t="shared" si="38"/>
        <v>-7000</v>
      </c>
    </row>
    <row r="176" spans="1:8" x14ac:dyDescent="0.3">
      <c r="A176" s="74">
        <v>303012</v>
      </c>
      <c r="B176" s="74" t="s">
        <v>1199</v>
      </c>
      <c r="C176" s="76">
        <v>21046.55</v>
      </c>
      <c r="D176" s="76">
        <v>11759.41</v>
      </c>
      <c r="E176" s="75">
        <f t="shared" si="43"/>
        <v>-9287.14</v>
      </c>
      <c r="F176" s="76">
        <v>15000</v>
      </c>
      <c r="G176" s="76">
        <v>4000</v>
      </c>
      <c r="H176" s="75">
        <f t="shared" si="38"/>
        <v>-11000</v>
      </c>
    </row>
    <row r="177" spans="1:9" x14ac:dyDescent="0.3">
      <c r="A177" s="74">
        <v>303013</v>
      </c>
      <c r="B177" s="74" t="s">
        <v>23</v>
      </c>
      <c r="C177" s="76">
        <v>87717.27</v>
      </c>
      <c r="D177" s="76">
        <v>71896.09</v>
      </c>
      <c r="E177" s="75">
        <f t="shared" si="43"/>
        <v>-15821.180000000008</v>
      </c>
      <c r="F177" s="76">
        <v>85381</v>
      </c>
      <c r="G177" s="101">
        <f>49561+20820</f>
        <v>70381</v>
      </c>
      <c r="H177" s="75">
        <f t="shared" si="38"/>
        <v>-15000</v>
      </c>
      <c r="I177" s="93"/>
    </row>
    <row r="178" spans="1:9" x14ac:dyDescent="0.3">
      <c r="A178" s="74">
        <v>303014</v>
      </c>
      <c r="B178" s="74" t="s">
        <v>1274</v>
      </c>
      <c r="C178" s="76">
        <v>1409.73</v>
      </c>
      <c r="D178" s="76">
        <v>1300</v>
      </c>
      <c r="E178" s="75">
        <f t="shared" si="43"/>
        <v>-109.73000000000002</v>
      </c>
      <c r="F178" s="76">
        <v>0</v>
      </c>
      <c r="G178" s="76">
        <v>0</v>
      </c>
      <c r="H178" s="75">
        <f t="shared" si="38"/>
        <v>0</v>
      </c>
    </row>
    <row r="179" spans="1:9" x14ac:dyDescent="0.3">
      <c r="A179" s="74">
        <v>303015</v>
      </c>
      <c r="B179" s="74" t="s">
        <v>1202</v>
      </c>
      <c r="C179" s="76">
        <v>11934</v>
      </c>
      <c r="D179" s="76">
        <v>9100</v>
      </c>
      <c r="E179" s="75">
        <f t="shared" si="43"/>
        <v>-2834</v>
      </c>
      <c r="F179" s="76">
        <v>9900</v>
      </c>
      <c r="G179" s="76">
        <v>8400</v>
      </c>
      <c r="H179" s="75">
        <f t="shared" si="38"/>
        <v>-1500</v>
      </c>
    </row>
    <row r="180" spans="1:9" x14ac:dyDescent="0.3">
      <c r="A180" s="74">
        <v>303016</v>
      </c>
      <c r="B180" s="74" t="s">
        <v>1203</v>
      </c>
      <c r="C180" s="76">
        <v>1000</v>
      </c>
      <c r="D180" s="76">
        <v>1000</v>
      </c>
      <c r="E180" s="75">
        <f t="shared" si="43"/>
        <v>0</v>
      </c>
      <c r="F180" s="76">
        <v>1000</v>
      </c>
      <c r="G180" s="76">
        <v>1000</v>
      </c>
      <c r="H180" s="75">
        <f t="shared" si="38"/>
        <v>0</v>
      </c>
    </row>
    <row r="181" spans="1:9" x14ac:dyDescent="0.3">
      <c r="A181" s="74">
        <v>303017</v>
      </c>
      <c r="B181" s="74" t="s">
        <v>1204</v>
      </c>
      <c r="C181" s="76">
        <v>6300</v>
      </c>
      <c r="D181" s="76">
        <v>5000</v>
      </c>
      <c r="E181" s="75">
        <f t="shared" si="43"/>
        <v>-1300</v>
      </c>
      <c r="F181" s="76">
        <v>5000</v>
      </c>
      <c r="G181" s="76">
        <v>5000</v>
      </c>
      <c r="H181" s="75">
        <f t="shared" si="38"/>
        <v>0</v>
      </c>
    </row>
    <row r="182" spans="1:9" x14ac:dyDescent="0.3">
      <c r="A182" s="74">
        <v>303018</v>
      </c>
      <c r="B182" s="74" t="s">
        <v>1208</v>
      </c>
      <c r="C182" s="76">
        <v>0</v>
      </c>
      <c r="D182" s="76">
        <v>0</v>
      </c>
      <c r="E182" s="75">
        <f t="shared" si="43"/>
        <v>0</v>
      </c>
      <c r="F182" s="76">
        <v>0</v>
      </c>
      <c r="G182" s="76">
        <v>0</v>
      </c>
      <c r="H182" s="75">
        <f t="shared" si="38"/>
        <v>0</v>
      </c>
    </row>
    <row r="183" spans="1:9" x14ac:dyDescent="0.3">
      <c r="A183" s="88">
        <v>303019</v>
      </c>
      <c r="B183" s="88" t="s">
        <v>1284</v>
      </c>
      <c r="C183" s="102">
        <v>810.9</v>
      </c>
      <c r="D183" s="102">
        <v>66.599999999999994</v>
      </c>
      <c r="E183" s="89">
        <f t="shared" si="43"/>
        <v>-744.3</v>
      </c>
      <c r="F183" s="102">
        <v>0</v>
      </c>
      <c r="G183" s="102">
        <v>0</v>
      </c>
      <c r="H183" s="89">
        <f t="shared" si="38"/>
        <v>0</v>
      </c>
    </row>
    <row r="184" spans="1:9" x14ac:dyDescent="0.3">
      <c r="A184" s="72">
        <v>304</v>
      </c>
      <c r="B184" s="72" t="s">
        <v>1209</v>
      </c>
      <c r="C184" s="73">
        <f t="shared" ref="C184:H184" si="44">SUM(C185:C192)</f>
        <v>47154.45</v>
      </c>
      <c r="D184" s="73">
        <f t="shared" si="44"/>
        <v>38034.189999999995</v>
      </c>
      <c r="E184" s="73">
        <f t="shared" si="44"/>
        <v>-9120.260000000002</v>
      </c>
      <c r="F184" s="73">
        <f t="shared" si="44"/>
        <v>31774</v>
      </c>
      <c r="G184" s="73">
        <f t="shared" si="44"/>
        <v>21101</v>
      </c>
      <c r="H184" s="73">
        <f t="shared" si="44"/>
        <v>-10673</v>
      </c>
    </row>
    <row r="185" spans="1:9" x14ac:dyDescent="0.3">
      <c r="A185" s="74">
        <v>304011</v>
      </c>
      <c r="B185" s="74" t="s">
        <v>1198</v>
      </c>
      <c r="C185" s="76">
        <v>10448.25</v>
      </c>
      <c r="D185" s="76">
        <v>8446.8799999999992</v>
      </c>
      <c r="E185" s="75">
        <f t="shared" ref="E185:E192" si="45">D185-C185</f>
        <v>-2001.3700000000008</v>
      </c>
      <c r="F185" s="76">
        <v>4000</v>
      </c>
      <c r="G185" s="76">
        <v>4000</v>
      </c>
      <c r="H185" s="75">
        <f t="shared" si="38"/>
        <v>0</v>
      </c>
    </row>
    <row r="186" spans="1:9" x14ac:dyDescent="0.3">
      <c r="A186" s="74">
        <v>304012</v>
      </c>
      <c r="B186" s="74" t="s">
        <v>1199</v>
      </c>
      <c r="C186" s="76">
        <v>8909.0400000000009</v>
      </c>
      <c r="D186" s="76">
        <v>3633.16</v>
      </c>
      <c r="E186" s="75">
        <f t="shared" si="45"/>
        <v>-5275.880000000001</v>
      </c>
      <c r="F186" s="76">
        <v>4500</v>
      </c>
      <c r="G186" s="76">
        <v>2500</v>
      </c>
      <c r="H186" s="75">
        <f t="shared" si="38"/>
        <v>-2000</v>
      </c>
    </row>
    <row r="187" spans="1:9" x14ac:dyDescent="0.3">
      <c r="A187" s="74">
        <v>304013</v>
      </c>
      <c r="B187" s="74" t="s">
        <v>1192</v>
      </c>
      <c r="C187" s="76">
        <v>24270.37</v>
      </c>
      <c r="D187" s="76">
        <v>19875.02</v>
      </c>
      <c r="E187" s="75">
        <f t="shared" si="45"/>
        <v>-4395.3499999999985</v>
      </c>
      <c r="F187" s="76">
        <v>10860</v>
      </c>
      <c r="G187" s="101">
        <v>10101</v>
      </c>
      <c r="H187" s="75">
        <f t="shared" si="38"/>
        <v>-759</v>
      </c>
      <c r="I187" s="93"/>
    </row>
    <row r="188" spans="1:9" x14ac:dyDescent="0.3">
      <c r="A188" s="74">
        <v>304014</v>
      </c>
      <c r="B188" s="74" t="s">
        <v>1256</v>
      </c>
      <c r="C188" s="76">
        <v>3066.59</v>
      </c>
      <c r="D188" s="76">
        <v>6079.13</v>
      </c>
      <c r="E188" s="75">
        <f t="shared" si="45"/>
        <v>3012.54</v>
      </c>
      <c r="F188" s="76">
        <v>11414</v>
      </c>
      <c r="G188" s="76">
        <v>4500</v>
      </c>
      <c r="H188" s="75">
        <f t="shared" si="38"/>
        <v>-6914</v>
      </c>
    </row>
    <row r="189" spans="1:9" x14ac:dyDescent="0.3">
      <c r="A189" s="74">
        <v>304015</v>
      </c>
      <c r="B189" s="74" t="s">
        <v>1201</v>
      </c>
      <c r="C189" s="76">
        <v>0</v>
      </c>
      <c r="D189" s="76">
        <v>0</v>
      </c>
      <c r="E189" s="75">
        <f t="shared" si="45"/>
        <v>0</v>
      </c>
      <c r="F189" s="76">
        <v>500</v>
      </c>
      <c r="G189" s="76">
        <v>0</v>
      </c>
      <c r="H189" s="75">
        <f t="shared" si="38"/>
        <v>-500</v>
      </c>
    </row>
    <row r="190" spans="1:9" x14ac:dyDescent="0.3">
      <c r="A190" s="74">
        <v>304016</v>
      </c>
      <c r="B190" s="74" t="s">
        <v>1257</v>
      </c>
      <c r="C190" s="76">
        <v>150.91999999999999</v>
      </c>
      <c r="D190" s="76">
        <v>0</v>
      </c>
      <c r="E190" s="75">
        <f t="shared" si="45"/>
        <v>-150.91999999999999</v>
      </c>
      <c r="F190" s="76">
        <v>500</v>
      </c>
      <c r="G190" s="76">
        <v>0</v>
      </c>
      <c r="H190" s="75">
        <f t="shared" si="38"/>
        <v>-500</v>
      </c>
    </row>
    <row r="191" spans="1:9" x14ac:dyDescent="0.3">
      <c r="A191" s="74">
        <v>304017</v>
      </c>
      <c r="B191" s="74" t="s">
        <v>1208</v>
      </c>
      <c r="C191" s="76">
        <v>0</v>
      </c>
      <c r="D191" s="76">
        <v>0</v>
      </c>
      <c r="E191" s="75">
        <f t="shared" si="45"/>
        <v>0</v>
      </c>
      <c r="F191" s="76">
        <v>0</v>
      </c>
      <c r="G191" s="76">
        <v>0</v>
      </c>
      <c r="H191" s="75">
        <f t="shared" si="38"/>
        <v>0</v>
      </c>
    </row>
    <row r="192" spans="1:9" x14ac:dyDescent="0.3">
      <c r="A192" s="88">
        <v>304018</v>
      </c>
      <c r="B192" s="88" t="s">
        <v>1285</v>
      </c>
      <c r="C192" s="102">
        <v>309.27999999999997</v>
      </c>
      <c r="D192" s="102">
        <v>0</v>
      </c>
      <c r="E192" s="89">
        <f t="shared" si="45"/>
        <v>-309.27999999999997</v>
      </c>
      <c r="F192" s="102">
        <v>0</v>
      </c>
      <c r="G192" s="102">
        <v>0</v>
      </c>
      <c r="H192" s="89">
        <f t="shared" si="38"/>
        <v>0</v>
      </c>
    </row>
    <row r="193" spans="1:9" x14ac:dyDescent="0.3">
      <c r="A193" s="72">
        <v>305</v>
      </c>
      <c r="B193" s="72" t="s">
        <v>587</v>
      </c>
      <c r="C193" s="73">
        <f t="shared" ref="C193:H193" si="46">SUM(C194:C194)</f>
        <v>95217.84</v>
      </c>
      <c r="D193" s="73">
        <f t="shared" si="46"/>
        <v>95000</v>
      </c>
      <c r="E193" s="73">
        <f t="shared" si="46"/>
        <v>-217.83999999999651</v>
      </c>
      <c r="F193" s="73">
        <f t="shared" si="46"/>
        <v>95000</v>
      </c>
      <c r="G193" s="73">
        <f t="shared" si="46"/>
        <v>95000</v>
      </c>
      <c r="H193" s="73">
        <f t="shared" si="46"/>
        <v>0</v>
      </c>
    </row>
    <row r="194" spans="1:9" ht="15" thickBot="1" x14ac:dyDescent="0.35">
      <c r="A194" s="74">
        <v>305011</v>
      </c>
      <c r="B194" s="74" t="s">
        <v>1215</v>
      </c>
      <c r="C194" s="75">
        <v>95217.84</v>
      </c>
      <c r="D194" s="75">
        <v>95000</v>
      </c>
      <c r="E194" s="75">
        <f>D194-C194</f>
        <v>-217.83999999999651</v>
      </c>
      <c r="F194" s="75">
        <v>95000</v>
      </c>
      <c r="G194" s="75">
        <v>95000</v>
      </c>
      <c r="H194" s="75">
        <f t="shared" si="38"/>
        <v>0</v>
      </c>
    </row>
    <row r="195" spans="1:9" ht="16.2" thickBot="1" x14ac:dyDescent="0.35">
      <c r="A195" s="67">
        <v>4</v>
      </c>
      <c r="B195" s="70" t="s">
        <v>588</v>
      </c>
      <c r="C195" s="71">
        <f t="shared" ref="C195:H195" si="47">C196+C201+C203+C213+C222+C230</f>
        <v>512396.20000000007</v>
      </c>
      <c r="D195" s="71">
        <f t="shared" si="47"/>
        <v>640159.13</v>
      </c>
      <c r="E195" s="68">
        <f t="shared" si="47"/>
        <v>127762.92999999996</v>
      </c>
      <c r="F195" s="71">
        <f t="shared" si="47"/>
        <v>492300</v>
      </c>
      <c r="G195" s="71">
        <f t="shared" si="47"/>
        <v>630200</v>
      </c>
      <c r="H195" s="68">
        <f t="shared" si="47"/>
        <v>137900</v>
      </c>
    </row>
    <row r="196" spans="1:9" x14ac:dyDescent="0.3">
      <c r="A196" s="72">
        <v>401</v>
      </c>
      <c r="B196" s="72" t="s">
        <v>592</v>
      </c>
      <c r="C196" s="73">
        <f t="shared" ref="C196:H196" si="48">C199+C200+C197+C198</f>
        <v>294121.21000000002</v>
      </c>
      <c r="D196" s="73">
        <f t="shared" si="48"/>
        <v>13532.62</v>
      </c>
      <c r="E196" s="73">
        <f t="shared" si="48"/>
        <v>-280588.59000000003</v>
      </c>
      <c r="F196" s="73">
        <f t="shared" si="48"/>
        <v>287000</v>
      </c>
      <c r="G196" s="73">
        <f t="shared" si="48"/>
        <v>0</v>
      </c>
      <c r="H196" s="73">
        <f t="shared" si="48"/>
        <v>-287000</v>
      </c>
      <c r="I196" s="93"/>
    </row>
    <row r="197" spans="1:9" x14ac:dyDescent="0.3">
      <c r="A197" s="74">
        <v>401001</v>
      </c>
      <c r="B197" s="74" t="s">
        <v>1192</v>
      </c>
      <c r="C197" s="76">
        <v>286312.14</v>
      </c>
      <c r="D197" s="75">
        <v>13045.04</v>
      </c>
      <c r="E197" s="75">
        <f>D197-C197</f>
        <v>-273267.10000000003</v>
      </c>
      <c r="F197" s="76">
        <v>278000</v>
      </c>
      <c r="G197" s="75">
        <v>0</v>
      </c>
      <c r="H197" s="75">
        <f t="shared" ref="H197:H234" si="49">G197-F197</f>
        <v>-278000</v>
      </c>
    </row>
    <row r="198" spans="1:9" x14ac:dyDescent="0.3">
      <c r="A198" s="74">
        <v>401002</v>
      </c>
      <c r="B198" s="74" t="s">
        <v>596</v>
      </c>
      <c r="C198" s="76">
        <v>6235.5</v>
      </c>
      <c r="D198" s="75">
        <v>487.58</v>
      </c>
      <c r="E198" s="75">
        <f>D198-C198</f>
        <v>-5747.92</v>
      </c>
      <c r="F198" s="76">
        <v>6000</v>
      </c>
      <c r="G198" s="75">
        <v>0</v>
      </c>
      <c r="H198" s="75">
        <f t="shared" si="49"/>
        <v>-6000</v>
      </c>
    </row>
    <row r="199" spans="1:9" x14ac:dyDescent="0.3">
      <c r="A199" s="74">
        <v>401003</v>
      </c>
      <c r="B199" s="74" t="s">
        <v>1210</v>
      </c>
      <c r="C199" s="75">
        <v>1573.57</v>
      </c>
      <c r="D199" s="75">
        <v>0</v>
      </c>
      <c r="E199" s="75">
        <f>D199-C199</f>
        <v>-1573.57</v>
      </c>
      <c r="F199" s="75">
        <v>2000</v>
      </c>
      <c r="G199" s="75">
        <v>0</v>
      </c>
      <c r="H199" s="75">
        <f t="shared" si="49"/>
        <v>-2000</v>
      </c>
    </row>
    <row r="200" spans="1:9" x14ac:dyDescent="0.3">
      <c r="A200" s="74">
        <v>401004</v>
      </c>
      <c r="B200" s="74" t="s">
        <v>600</v>
      </c>
      <c r="C200" s="75">
        <v>0</v>
      </c>
      <c r="D200" s="75">
        <v>0</v>
      </c>
      <c r="E200" s="75">
        <f>D200-C200</f>
        <v>0</v>
      </c>
      <c r="F200" s="75">
        <v>1000</v>
      </c>
      <c r="G200" s="75">
        <v>0</v>
      </c>
      <c r="H200" s="75">
        <f t="shared" si="49"/>
        <v>-1000</v>
      </c>
    </row>
    <row r="201" spans="1:9" x14ac:dyDescent="0.3">
      <c r="A201" s="72">
        <v>402</v>
      </c>
      <c r="B201" s="72" t="s">
        <v>1211</v>
      </c>
      <c r="C201" s="73">
        <f t="shared" ref="C201:H201" si="50">C202</f>
        <v>6000</v>
      </c>
      <c r="D201" s="73">
        <f t="shared" si="50"/>
        <v>0</v>
      </c>
      <c r="E201" s="73">
        <f t="shared" si="50"/>
        <v>-6000</v>
      </c>
      <c r="F201" s="73">
        <f t="shared" si="50"/>
        <v>6000</v>
      </c>
      <c r="G201" s="73">
        <f t="shared" si="50"/>
        <v>0</v>
      </c>
      <c r="H201" s="73">
        <f t="shared" si="50"/>
        <v>-6000</v>
      </c>
    </row>
    <row r="202" spans="1:9" x14ac:dyDescent="0.3">
      <c r="A202" s="74">
        <v>402001</v>
      </c>
      <c r="B202" s="74" t="s">
        <v>604</v>
      </c>
      <c r="C202" s="76">
        <v>6000</v>
      </c>
      <c r="D202" s="75">
        <v>0</v>
      </c>
      <c r="E202" s="75">
        <f>D202-C202</f>
        <v>-6000</v>
      </c>
      <c r="F202" s="76">
        <v>6000</v>
      </c>
      <c r="G202" s="75">
        <v>0</v>
      </c>
      <c r="H202" s="75">
        <f t="shared" si="49"/>
        <v>-6000</v>
      </c>
    </row>
    <row r="203" spans="1:9" x14ac:dyDescent="0.3">
      <c r="A203" s="72">
        <v>403</v>
      </c>
      <c r="B203" s="72" t="s">
        <v>606</v>
      </c>
      <c r="C203" s="73">
        <f t="shared" ref="C203:H203" si="51">C204+C205+C206+C207+C208+C209+C210+C211+C212</f>
        <v>48111.9</v>
      </c>
      <c r="D203" s="73">
        <f t="shared" si="51"/>
        <v>13998.679999999998</v>
      </c>
      <c r="E203" s="73">
        <f t="shared" si="51"/>
        <v>-34113.22</v>
      </c>
      <c r="F203" s="73">
        <f t="shared" si="51"/>
        <v>42350</v>
      </c>
      <c r="G203" s="73">
        <f t="shared" si="51"/>
        <v>12600</v>
      </c>
      <c r="H203" s="73">
        <f t="shared" si="51"/>
        <v>-29750</v>
      </c>
    </row>
    <row r="204" spans="1:9" x14ac:dyDescent="0.3">
      <c r="A204" s="74">
        <v>403001</v>
      </c>
      <c r="B204" s="74" t="s">
        <v>608</v>
      </c>
      <c r="C204" s="75">
        <v>31869.9</v>
      </c>
      <c r="D204" s="76">
        <v>9240</v>
      </c>
      <c r="E204" s="75">
        <f t="shared" ref="E204:E212" si="52">D204-C204</f>
        <v>-22629.9</v>
      </c>
      <c r="F204" s="75">
        <v>29450</v>
      </c>
      <c r="G204" s="76">
        <v>8400</v>
      </c>
      <c r="H204" s="75">
        <f t="shared" si="49"/>
        <v>-21050</v>
      </c>
    </row>
    <row r="205" spans="1:9" x14ac:dyDescent="0.3">
      <c r="A205" s="74">
        <v>403002</v>
      </c>
      <c r="B205" s="74" t="s">
        <v>1212</v>
      </c>
      <c r="C205" s="75">
        <v>5295.58</v>
      </c>
      <c r="D205" s="76">
        <f>3025-325</f>
        <v>2700</v>
      </c>
      <c r="E205" s="75">
        <f t="shared" si="52"/>
        <v>-2595.58</v>
      </c>
      <c r="F205" s="75">
        <v>5000</v>
      </c>
      <c r="G205" s="76">
        <v>2525</v>
      </c>
      <c r="H205" s="75">
        <f t="shared" si="49"/>
        <v>-2475</v>
      </c>
    </row>
    <row r="206" spans="1:9" x14ac:dyDescent="0.3">
      <c r="A206" s="74">
        <v>403003</v>
      </c>
      <c r="B206" s="74" t="s">
        <v>612</v>
      </c>
      <c r="C206" s="75">
        <v>227.43</v>
      </c>
      <c r="D206" s="76">
        <v>125</v>
      </c>
      <c r="E206" s="75">
        <f t="shared" si="52"/>
        <v>-102.43</v>
      </c>
      <c r="F206" s="75">
        <v>250</v>
      </c>
      <c r="G206" s="76">
        <v>125</v>
      </c>
      <c r="H206" s="75">
        <f t="shared" si="49"/>
        <v>-125</v>
      </c>
    </row>
    <row r="207" spans="1:9" x14ac:dyDescent="0.3">
      <c r="A207" s="74">
        <v>403004</v>
      </c>
      <c r="B207" s="74" t="s">
        <v>614</v>
      </c>
      <c r="C207" s="75">
        <v>1264.0999999999999</v>
      </c>
      <c r="D207" s="76">
        <v>500</v>
      </c>
      <c r="E207" s="75">
        <f t="shared" si="52"/>
        <v>-764.09999999999991</v>
      </c>
      <c r="F207" s="75">
        <v>1000</v>
      </c>
      <c r="G207" s="76">
        <v>500</v>
      </c>
      <c r="H207" s="75">
        <f t="shared" si="49"/>
        <v>-500</v>
      </c>
    </row>
    <row r="208" spans="1:9" x14ac:dyDescent="0.3">
      <c r="A208" s="74">
        <v>403005</v>
      </c>
      <c r="B208" s="74" t="s">
        <v>616</v>
      </c>
      <c r="C208" s="75">
        <v>1495.41</v>
      </c>
      <c r="D208" s="76">
        <v>500</v>
      </c>
      <c r="E208" s="75">
        <f t="shared" si="52"/>
        <v>-995.41000000000008</v>
      </c>
      <c r="F208" s="75">
        <v>1000</v>
      </c>
      <c r="G208" s="76">
        <v>500</v>
      </c>
      <c r="H208" s="75">
        <f t="shared" si="49"/>
        <v>-500</v>
      </c>
    </row>
    <row r="209" spans="1:8" x14ac:dyDescent="0.3">
      <c r="A209" s="74">
        <v>403006</v>
      </c>
      <c r="B209" s="74" t="s">
        <v>618</v>
      </c>
      <c r="C209" s="76">
        <v>1683.06</v>
      </c>
      <c r="D209" s="76">
        <v>862.8</v>
      </c>
      <c r="E209" s="75">
        <f t="shared" si="52"/>
        <v>-820.26</v>
      </c>
      <c r="F209" s="76">
        <v>750</v>
      </c>
      <c r="G209" s="76">
        <v>250</v>
      </c>
      <c r="H209" s="75">
        <f t="shared" si="49"/>
        <v>-500</v>
      </c>
    </row>
    <row r="210" spans="1:8" x14ac:dyDescent="0.3">
      <c r="A210" s="74">
        <v>403007</v>
      </c>
      <c r="B210" s="74" t="s">
        <v>620</v>
      </c>
      <c r="C210" s="76">
        <v>1636.29</v>
      </c>
      <c r="D210" s="75">
        <v>61.9</v>
      </c>
      <c r="E210" s="75">
        <f t="shared" si="52"/>
        <v>-1574.3899999999999</v>
      </c>
      <c r="F210" s="76">
        <v>1500</v>
      </c>
      <c r="G210" s="75">
        <v>150</v>
      </c>
      <c r="H210" s="75">
        <f t="shared" si="49"/>
        <v>-1350</v>
      </c>
    </row>
    <row r="211" spans="1:8" x14ac:dyDescent="0.3">
      <c r="A211" s="74">
        <v>403008</v>
      </c>
      <c r="B211" s="74" t="s">
        <v>622</v>
      </c>
      <c r="C211" s="76">
        <v>251.2</v>
      </c>
      <c r="D211" s="75">
        <v>8.98</v>
      </c>
      <c r="E211" s="75">
        <f t="shared" si="52"/>
        <v>-242.22</v>
      </c>
      <c r="F211" s="76">
        <v>500</v>
      </c>
      <c r="G211" s="75">
        <v>150</v>
      </c>
      <c r="H211" s="75">
        <f t="shared" si="49"/>
        <v>-350</v>
      </c>
    </row>
    <row r="212" spans="1:8" x14ac:dyDescent="0.3">
      <c r="A212" s="74">
        <v>403009</v>
      </c>
      <c r="B212" s="74" t="s">
        <v>624</v>
      </c>
      <c r="C212" s="76">
        <v>4388.93</v>
      </c>
      <c r="D212" s="75">
        <v>0</v>
      </c>
      <c r="E212" s="75">
        <f t="shared" si="52"/>
        <v>-4388.93</v>
      </c>
      <c r="F212" s="76">
        <v>2900</v>
      </c>
      <c r="G212" s="75">
        <v>0</v>
      </c>
      <c r="H212" s="75">
        <f t="shared" si="49"/>
        <v>-2900</v>
      </c>
    </row>
    <row r="213" spans="1:8" x14ac:dyDescent="0.3">
      <c r="A213" s="72">
        <v>404</v>
      </c>
      <c r="B213" s="72" t="s">
        <v>626</v>
      </c>
      <c r="C213" s="73">
        <f t="shared" ref="C213:H213" si="53">C214+C215+C216+C217+C218+C219+C220+C221</f>
        <v>11010.69</v>
      </c>
      <c r="D213" s="73">
        <f t="shared" si="53"/>
        <v>742.86</v>
      </c>
      <c r="E213" s="73">
        <f t="shared" si="53"/>
        <v>-10267.83</v>
      </c>
      <c r="F213" s="73">
        <f t="shared" si="53"/>
        <v>12800</v>
      </c>
      <c r="G213" s="73">
        <f t="shared" si="53"/>
        <v>0</v>
      </c>
      <c r="H213" s="73">
        <f t="shared" si="53"/>
        <v>-12800</v>
      </c>
    </row>
    <row r="214" spans="1:8" x14ac:dyDescent="0.3">
      <c r="A214" s="74">
        <v>404001</v>
      </c>
      <c r="B214" s="74" t="s">
        <v>628</v>
      </c>
      <c r="C214" s="75">
        <v>3000.9</v>
      </c>
      <c r="D214" s="75">
        <v>0</v>
      </c>
      <c r="E214" s="75">
        <f t="shared" ref="E214:E221" si="54">D214-C214</f>
        <v>-3000.9</v>
      </c>
      <c r="F214" s="75">
        <v>3000</v>
      </c>
      <c r="G214" s="75">
        <v>0</v>
      </c>
      <c r="H214" s="75">
        <f t="shared" si="49"/>
        <v>-3000</v>
      </c>
    </row>
    <row r="215" spans="1:8" x14ac:dyDescent="0.3">
      <c r="A215" s="74">
        <v>404002</v>
      </c>
      <c r="B215" s="74" t="s">
        <v>630</v>
      </c>
      <c r="C215" s="75">
        <v>1929.12</v>
      </c>
      <c r="D215" s="75">
        <v>0</v>
      </c>
      <c r="E215" s="75">
        <f t="shared" si="54"/>
        <v>-1929.12</v>
      </c>
      <c r="F215" s="75">
        <v>3000</v>
      </c>
      <c r="G215" s="75">
        <v>0</v>
      </c>
      <c r="H215" s="75">
        <f t="shared" si="49"/>
        <v>-3000</v>
      </c>
    </row>
    <row r="216" spans="1:8" x14ac:dyDescent="0.3">
      <c r="A216" s="74">
        <v>404003</v>
      </c>
      <c r="B216" s="74" t="s">
        <v>632</v>
      </c>
      <c r="C216" s="75">
        <v>967.27</v>
      </c>
      <c r="D216" s="75">
        <v>0</v>
      </c>
      <c r="E216" s="75">
        <f t="shared" si="54"/>
        <v>-967.27</v>
      </c>
      <c r="F216" s="75">
        <v>2500</v>
      </c>
      <c r="G216" s="75">
        <v>0</v>
      </c>
      <c r="H216" s="75">
        <f t="shared" si="49"/>
        <v>-2500</v>
      </c>
    </row>
    <row r="217" spans="1:8" x14ac:dyDescent="0.3">
      <c r="A217" s="74">
        <v>404004</v>
      </c>
      <c r="B217" s="74" t="s">
        <v>634</v>
      </c>
      <c r="C217" s="75">
        <v>600</v>
      </c>
      <c r="D217" s="75">
        <v>0</v>
      </c>
      <c r="E217" s="75">
        <f t="shared" si="54"/>
        <v>-600</v>
      </c>
      <c r="F217" s="75">
        <v>600</v>
      </c>
      <c r="G217" s="75">
        <v>0</v>
      </c>
      <c r="H217" s="75">
        <f t="shared" si="49"/>
        <v>-600</v>
      </c>
    </row>
    <row r="218" spans="1:8" x14ac:dyDescent="0.3">
      <c r="A218" s="74">
        <v>404005</v>
      </c>
      <c r="B218" s="74" t="s">
        <v>636</v>
      </c>
      <c r="C218" s="75">
        <v>600</v>
      </c>
      <c r="D218" s="75">
        <v>0</v>
      </c>
      <c r="E218" s="75">
        <f t="shared" si="54"/>
        <v>-600</v>
      </c>
      <c r="F218" s="75">
        <v>600</v>
      </c>
      <c r="G218" s="75">
        <v>0</v>
      </c>
      <c r="H218" s="75">
        <f t="shared" si="49"/>
        <v>-600</v>
      </c>
    </row>
    <row r="219" spans="1:8" x14ac:dyDescent="0.3">
      <c r="A219" s="74">
        <v>404006</v>
      </c>
      <c r="B219" s="74" t="s">
        <v>638</v>
      </c>
      <c r="C219" s="75">
        <v>963.1</v>
      </c>
      <c r="D219" s="75">
        <v>0</v>
      </c>
      <c r="E219" s="75">
        <f t="shared" si="54"/>
        <v>-963.1</v>
      </c>
      <c r="F219" s="75">
        <v>500</v>
      </c>
      <c r="G219" s="75">
        <v>0</v>
      </c>
      <c r="H219" s="75">
        <f t="shared" si="49"/>
        <v>-500</v>
      </c>
    </row>
    <row r="220" spans="1:8" x14ac:dyDescent="0.3">
      <c r="A220" s="74">
        <v>404007</v>
      </c>
      <c r="B220" s="74" t="s">
        <v>640</v>
      </c>
      <c r="C220" s="75">
        <v>1045.22</v>
      </c>
      <c r="D220" s="75">
        <v>0</v>
      </c>
      <c r="E220" s="75">
        <f t="shared" si="54"/>
        <v>-1045.22</v>
      </c>
      <c r="F220" s="75">
        <v>1600</v>
      </c>
      <c r="G220" s="75">
        <v>0</v>
      </c>
      <c r="H220" s="75">
        <f t="shared" si="49"/>
        <v>-1600</v>
      </c>
    </row>
    <row r="221" spans="1:8" x14ac:dyDescent="0.3">
      <c r="A221" s="74">
        <v>404008</v>
      </c>
      <c r="B221" s="74" t="s">
        <v>642</v>
      </c>
      <c r="C221" s="75">
        <v>1905.08</v>
      </c>
      <c r="D221" s="75">
        <v>742.86</v>
      </c>
      <c r="E221" s="75">
        <f t="shared" si="54"/>
        <v>-1162.2199999999998</v>
      </c>
      <c r="F221" s="75">
        <v>1000</v>
      </c>
      <c r="G221" s="75">
        <v>0</v>
      </c>
      <c r="H221" s="75">
        <f t="shared" si="49"/>
        <v>-1000</v>
      </c>
    </row>
    <row r="222" spans="1:8" x14ac:dyDescent="0.3">
      <c r="A222" s="72">
        <v>405</v>
      </c>
      <c r="B222" s="72" t="s">
        <v>644</v>
      </c>
      <c r="C222" s="73">
        <f t="shared" ref="C222:H222" si="55">C223+C224+C225+C226+C227+C228+C229</f>
        <v>116261.78</v>
      </c>
      <c r="D222" s="73">
        <f t="shared" si="55"/>
        <v>287102.87</v>
      </c>
      <c r="E222" s="73">
        <f t="shared" si="55"/>
        <v>170841.09</v>
      </c>
      <c r="F222" s="73">
        <f t="shared" si="55"/>
        <v>122150</v>
      </c>
      <c r="G222" s="73">
        <f t="shared" si="55"/>
        <v>304600</v>
      </c>
      <c r="H222" s="73">
        <f t="shared" si="55"/>
        <v>182450</v>
      </c>
    </row>
    <row r="223" spans="1:8" x14ac:dyDescent="0.3">
      <c r="A223" s="74">
        <v>405001</v>
      </c>
      <c r="B223" s="74" t="s">
        <v>646</v>
      </c>
      <c r="C223" s="75">
        <v>269.60000000000002</v>
      </c>
      <c r="D223" s="75">
        <v>0</v>
      </c>
      <c r="E223" s="75">
        <f t="shared" ref="E223:E229" si="56">D223-C223</f>
        <v>-269.60000000000002</v>
      </c>
      <c r="F223" s="75">
        <v>1500</v>
      </c>
      <c r="G223" s="75">
        <v>0</v>
      </c>
      <c r="H223" s="75">
        <f t="shared" si="49"/>
        <v>-1500</v>
      </c>
    </row>
    <row r="224" spans="1:8" x14ac:dyDescent="0.3">
      <c r="A224" s="74">
        <v>405002</v>
      </c>
      <c r="B224" s="74" t="s">
        <v>648</v>
      </c>
      <c r="C224" s="75">
        <v>583.80999999999995</v>
      </c>
      <c r="D224" s="75">
        <v>0</v>
      </c>
      <c r="E224" s="75">
        <f t="shared" si="56"/>
        <v>-583.80999999999995</v>
      </c>
      <c r="F224" s="75">
        <v>1050</v>
      </c>
      <c r="G224" s="75">
        <v>0</v>
      </c>
      <c r="H224" s="75">
        <f t="shared" si="49"/>
        <v>-1050</v>
      </c>
    </row>
    <row r="225" spans="1:8" x14ac:dyDescent="0.3">
      <c r="A225" s="74">
        <v>405003</v>
      </c>
      <c r="B225" s="74" t="s">
        <v>650</v>
      </c>
      <c r="C225" s="75">
        <v>259.43</v>
      </c>
      <c r="D225" s="75">
        <v>259.44</v>
      </c>
      <c r="E225" s="75">
        <f t="shared" si="56"/>
        <v>9.9999999999909051E-3</v>
      </c>
      <c r="F225" s="75">
        <v>500</v>
      </c>
      <c r="G225" s="75">
        <v>500</v>
      </c>
      <c r="H225" s="75">
        <f t="shared" si="49"/>
        <v>0</v>
      </c>
    </row>
    <row r="226" spans="1:8" x14ac:dyDescent="0.3">
      <c r="A226" s="74">
        <v>405004</v>
      </c>
      <c r="B226" s="74" t="s">
        <v>652</v>
      </c>
      <c r="C226" s="75">
        <v>42.82</v>
      </c>
      <c r="D226" s="75">
        <v>529.79999999999995</v>
      </c>
      <c r="E226" s="75">
        <f t="shared" si="56"/>
        <v>486.97999999999996</v>
      </c>
      <c r="F226" s="75">
        <v>0</v>
      </c>
      <c r="G226" s="75">
        <v>850</v>
      </c>
      <c r="H226" s="75">
        <f t="shared" si="49"/>
        <v>850</v>
      </c>
    </row>
    <row r="227" spans="1:8" x14ac:dyDescent="0.3">
      <c r="A227" s="74">
        <v>405005</v>
      </c>
      <c r="B227" s="74" t="s">
        <v>654</v>
      </c>
      <c r="C227" s="75">
        <v>374</v>
      </c>
      <c r="D227" s="75">
        <v>0</v>
      </c>
      <c r="E227" s="75">
        <f t="shared" si="56"/>
        <v>-374</v>
      </c>
      <c r="F227" s="75">
        <v>350</v>
      </c>
      <c r="G227" s="75">
        <v>0</v>
      </c>
      <c r="H227" s="75">
        <f t="shared" si="49"/>
        <v>-350</v>
      </c>
    </row>
    <row r="228" spans="1:8" x14ac:dyDescent="0.3">
      <c r="A228" s="74">
        <v>405006</v>
      </c>
      <c r="B228" s="74" t="s">
        <v>656</v>
      </c>
      <c r="C228" s="75">
        <v>111635</v>
      </c>
      <c r="D228" s="75">
        <v>273483</v>
      </c>
      <c r="E228" s="75">
        <f t="shared" si="56"/>
        <v>161848</v>
      </c>
      <c r="F228" s="75">
        <v>118750</v>
      </c>
      <c r="G228" s="75">
        <v>296250</v>
      </c>
      <c r="H228" s="75">
        <f t="shared" si="49"/>
        <v>177500</v>
      </c>
    </row>
    <row r="229" spans="1:8" x14ac:dyDescent="0.3">
      <c r="A229" s="74">
        <v>405007</v>
      </c>
      <c r="B229" s="74" t="s">
        <v>1275</v>
      </c>
      <c r="C229" s="75">
        <v>3097.12</v>
      </c>
      <c r="D229" s="92">
        <v>12830.63</v>
      </c>
      <c r="E229" s="75">
        <f t="shared" si="56"/>
        <v>9733.5099999999984</v>
      </c>
      <c r="F229" s="75">
        <v>0</v>
      </c>
      <c r="G229" s="92">
        <v>7000</v>
      </c>
      <c r="H229" s="75">
        <f t="shared" si="49"/>
        <v>7000</v>
      </c>
    </row>
    <row r="230" spans="1:8" x14ac:dyDescent="0.3">
      <c r="A230" s="72">
        <v>406</v>
      </c>
      <c r="B230" s="72" t="s">
        <v>660</v>
      </c>
      <c r="C230" s="73">
        <f t="shared" ref="C230:H230" si="57">C231+C232+C233+C234</f>
        <v>36890.620000000003</v>
      </c>
      <c r="D230" s="73">
        <f t="shared" si="57"/>
        <v>324782.10000000003</v>
      </c>
      <c r="E230" s="73">
        <f t="shared" si="57"/>
        <v>287891.48000000004</v>
      </c>
      <c r="F230" s="73">
        <f t="shared" si="57"/>
        <v>22000</v>
      </c>
      <c r="G230" s="73">
        <f t="shared" si="57"/>
        <v>313000</v>
      </c>
      <c r="H230" s="73">
        <f t="shared" si="57"/>
        <v>291000</v>
      </c>
    </row>
    <row r="231" spans="1:8" x14ac:dyDescent="0.3">
      <c r="A231" s="74">
        <v>406001</v>
      </c>
      <c r="B231" s="74" t="s">
        <v>662</v>
      </c>
      <c r="C231" s="75">
        <v>0</v>
      </c>
      <c r="D231" s="76">
        <v>39467.74</v>
      </c>
      <c r="E231" s="75">
        <f>D231-C231</f>
        <v>39467.74</v>
      </c>
      <c r="F231" s="75">
        <v>0</v>
      </c>
      <c r="G231" s="76">
        <v>26000</v>
      </c>
      <c r="H231" s="75">
        <f t="shared" si="49"/>
        <v>26000</v>
      </c>
    </row>
    <row r="232" spans="1:8" x14ac:dyDescent="0.3">
      <c r="A232" s="74">
        <v>406002</v>
      </c>
      <c r="B232" s="74" t="s">
        <v>664</v>
      </c>
      <c r="C232" s="76">
        <v>36890.620000000003</v>
      </c>
      <c r="D232" s="75">
        <v>21901.08</v>
      </c>
      <c r="E232" s="75">
        <f>D232-C232</f>
        <v>-14989.54</v>
      </c>
      <c r="F232" s="76">
        <v>22000</v>
      </c>
      <c r="G232" s="75">
        <v>22000</v>
      </c>
      <c r="H232" s="75">
        <f t="shared" si="49"/>
        <v>0</v>
      </c>
    </row>
    <row r="233" spans="1:8" x14ac:dyDescent="0.3">
      <c r="A233" s="74">
        <v>406003</v>
      </c>
      <c r="B233" s="74" t="s">
        <v>666</v>
      </c>
      <c r="C233" s="75">
        <v>0</v>
      </c>
      <c r="D233" s="75">
        <v>263413.28000000003</v>
      </c>
      <c r="E233" s="75">
        <f>D233-C233</f>
        <v>263413.28000000003</v>
      </c>
      <c r="F233" s="75">
        <v>0</v>
      </c>
      <c r="G233" s="75">
        <v>265000</v>
      </c>
      <c r="H233" s="75">
        <f t="shared" si="49"/>
        <v>265000</v>
      </c>
    </row>
    <row r="234" spans="1:8" x14ac:dyDescent="0.3">
      <c r="A234" s="74">
        <v>406004</v>
      </c>
      <c r="B234" s="74" t="s">
        <v>1258</v>
      </c>
      <c r="C234" s="75">
        <v>0</v>
      </c>
      <c r="D234" s="75">
        <v>0</v>
      </c>
      <c r="E234" s="75">
        <f>D234-C234</f>
        <v>0</v>
      </c>
      <c r="F234" s="75">
        <v>0</v>
      </c>
      <c r="G234" s="75">
        <v>0</v>
      </c>
      <c r="H234" s="75">
        <f t="shared" si="49"/>
        <v>0</v>
      </c>
    </row>
  </sheetData>
  <mergeCells count="2">
    <mergeCell ref="F1:H1"/>
    <mergeCell ref="C1:E1"/>
  </mergeCells>
  <pageMargins left="0.19685039370078741" right="0.19685039370078741" top="0.39370078740157483" bottom="0.39370078740157483" header="0.31496062992125984" footer="0.31496062992125984"/>
  <pageSetup paperSize="9" scale="89" orientation="portrait" horizontalDpi="300" verticalDpi="300" r:id="rId1"/>
  <rowBreaks count="3" manualBreakCount="3">
    <brk id="58" max="7" man="1"/>
    <brk id="118" max="16383" man="1"/>
    <brk id="1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A113-37CE-49ED-ABBF-58B629C1B712}">
  <sheetPr>
    <tabColor rgb="FF00B050"/>
  </sheetPr>
  <dimension ref="A1:K253"/>
  <sheetViews>
    <sheetView zoomScaleNormal="100" zoomScaleSheetLayoutView="85" workbookViewId="0">
      <selection activeCell="D246" sqref="D246"/>
    </sheetView>
  </sheetViews>
  <sheetFormatPr defaultRowHeight="14.4" x14ac:dyDescent="0.3"/>
  <cols>
    <col min="1" max="1" width="9.33203125" bestFit="1" customWidth="1"/>
    <col min="2" max="2" width="45.88671875" bestFit="1" customWidth="1"/>
    <col min="3" max="8" width="17.88671875" customWidth="1"/>
    <col min="10" max="10" width="12.33203125" bestFit="1" customWidth="1"/>
    <col min="11" max="11" width="18.44140625" bestFit="1" customWidth="1"/>
  </cols>
  <sheetData>
    <row r="1" spans="1:10" ht="18.600000000000001" thickBot="1" x14ac:dyDescent="0.4">
      <c r="C1" s="183" t="s">
        <v>1357</v>
      </c>
      <c r="D1" s="184"/>
      <c r="E1" s="185"/>
      <c r="F1" s="183" t="s">
        <v>1450</v>
      </c>
      <c r="G1" s="184"/>
      <c r="H1" s="185"/>
    </row>
    <row r="2" spans="1:10" ht="16.2" thickBot="1" x14ac:dyDescent="0.35">
      <c r="A2" s="63"/>
      <c r="B2" s="63"/>
      <c r="C2" s="64" t="s">
        <v>1092</v>
      </c>
      <c r="D2" s="65" t="s">
        <v>1093</v>
      </c>
      <c r="E2" s="66" t="s">
        <v>1094</v>
      </c>
      <c r="F2" s="64" t="s">
        <v>1092</v>
      </c>
      <c r="G2" s="65" t="s">
        <v>1093</v>
      </c>
      <c r="H2" s="66" t="s">
        <v>1094</v>
      </c>
    </row>
    <row r="3" spans="1:10" ht="16.2" thickBot="1" x14ac:dyDescent="0.35">
      <c r="A3" s="63"/>
      <c r="B3" s="67" t="s">
        <v>96</v>
      </c>
      <c r="C3" s="68">
        <f t="shared" ref="C3:H3" si="0">C4+C110+C163+C213</f>
        <v>1371384.92</v>
      </c>
      <c r="D3" s="68">
        <f t="shared" si="0"/>
        <v>1338427.6299999999</v>
      </c>
      <c r="E3" s="69">
        <f t="shared" si="0"/>
        <v>-32957.289999999863</v>
      </c>
      <c r="F3" s="68">
        <f t="shared" si="0"/>
        <v>1244151.1060000001</v>
      </c>
      <c r="G3" s="68">
        <f t="shared" si="0"/>
        <v>1241698.2200190513</v>
      </c>
      <c r="H3" s="69">
        <f t="shared" si="0"/>
        <v>-2452.8859809487476</v>
      </c>
      <c r="J3" s="93"/>
    </row>
    <row r="4" spans="1:10" ht="16.2" thickBot="1" x14ac:dyDescent="0.35">
      <c r="A4" s="67">
        <v>1</v>
      </c>
      <c r="B4" s="70" t="s">
        <v>1095</v>
      </c>
      <c r="C4" s="71">
        <f t="shared" ref="C4:H4" si="1">C5+C15+C24+C27+C30+C40+C52+C60+C70+C76+C85+C93+C97+C105</f>
        <v>125783.18000000001</v>
      </c>
      <c r="D4" s="68">
        <f t="shared" si="1"/>
        <v>57489.34</v>
      </c>
      <c r="E4" s="69">
        <f t="shared" si="1"/>
        <v>-68293.839999999982</v>
      </c>
      <c r="F4" s="71">
        <f t="shared" si="1"/>
        <v>126280</v>
      </c>
      <c r="G4" s="68">
        <f t="shared" si="1"/>
        <v>48300</v>
      </c>
      <c r="H4" s="69">
        <f t="shared" si="1"/>
        <v>-77980</v>
      </c>
    </row>
    <row r="5" spans="1:10" x14ac:dyDescent="0.3">
      <c r="A5" s="72">
        <v>101</v>
      </c>
      <c r="B5" s="72" t="s">
        <v>6</v>
      </c>
      <c r="C5" s="73">
        <f t="shared" ref="C5:H5" si="2">SUM(C6:C14)</f>
        <v>4079.7200000000003</v>
      </c>
      <c r="D5" s="73">
        <f t="shared" si="2"/>
        <v>315.12</v>
      </c>
      <c r="E5" s="73">
        <f t="shared" si="2"/>
        <v>-3764.6000000000004</v>
      </c>
      <c r="F5" s="73">
        <f t="shared" si="2"/>
        <v>4000</v>
      </c>
      <c r="G5" s="73">
        <f t="shared" si="2"/>
        <v>250</v>
      </c>
      <c r="H5" s="73">
        <f t="shared" si="2"/>
        <v>-3750</v>
      </c>
    </row>
    <row r="6" spans="1:10" x14ac:dyDescent="0.3">
      <c r="A6" s="74">
        <v>101011</v>
      </c>
      <c r="B6" s="74" t="s">
        <v>1096</v>
      </c>
      <c r="C6" s="75">
        <v>1266.3900000000001</v>
      </c>
      <c r="D6" s="75">
        <v>157.56</v>
      </c>
      <c r="E6" s="75">
        <f>D6-C6</f>
        <v>-1108.8300000000002</v>
      </c>
      <c r="F6" s="75">
        <v>900</v>
      </c>
      <c r="G6" s="75">
        <v>0</v>
      </c>
      <c r="H6" s="75">
        <f>G6-F6</f>
        <v>-900</v>
      </c>
    </row>
    <row r="7" spans="1:10" x14ac:dyDescent="0.3">
      <c r="A7" s="74">
        <v>101012</v>
      </c>
      <c r="B7" s="74" t="s">
        <v>1097</v>
      </c>
      <c r="C7" s="75">
        <v>1266.3599999999999</v>
      </c>
      <c r="D7" s="75">
        <v>157.56</v>
      </c>
      <c r="E7" s="75">
        <f t="shared" ref="E7:E14" si="3">D7-C7</f>
        <v>-1108.8</v>
      </c>
      <c r="F7" s="75">
        <v>1350</v>
      </c>
      <c r="G7" s="75">
        <v>0</v>
      </c>
      <c r="H7" s="75">
        <f t="shared" ref="H7:H14" si="4">G7-F7</f>
        <v>-1350</v>
      </c>
    </row>
    <row r="8" spans="1:10" x14ac:dyDescent="0.3">
      <c r="A8" s="74">
        <v>101021</v>
      </c>
      <c r="B8" s="74" t="s">
        <v>1098</v>
      </c>
      <c r="C8" s="75">
        <v>968</v>
      </c>
      <c r="D8" s="75">
        <v>0</v>
      </c>
      <c r="E8" s="75">
        <f t="shared" si="3"/>
        <v>-968</v>
      </c>
      <c r="F8" s="75">
        <v>1000</v>
      </c>
      <c r="G8" s="75">
        <v>0</v>
      </c>
      <c r="H8" s="75">
        <f t="shared" si="4"/>
        <v>-1000</v>
      </c>
    </row>
    <row r="9" spans="1:10" x14ac:dyDescent="0.3">
      <c r="A9" s="74">
        <v>101022</v>
      </c>
      <c r="B9" s="74" t="s">
        <v>1099</v>
      </c>
      <c r="C9" s="76">
        <v>0</v>
      </c>
      <c r="D9" s="76">
        <v>0</v>
      </c>
      <c r="E9" s="75">
        <f t="shared" si="3"/>
        <v>0</v>
      </c>
      <c r="F9" s="76">
        <v>0</v>
      </c>
      <c r="G9" s="76">
        <v>0</v>
      </c>
      <c r="H9" s="75">
        <f t="shared" si="4"/>
        <v>0</v>
      </c>
    </row>
    <row r="10" spans="1:10" x14ac:dyDescent="0.3">
      <c r="A10" s="74">
        <v>101031</v>
      </c>
      <c r="B10" s="74" t="s">
        <v>1362</v>
      </c>
      <c r="C10" s="76">
        <v>0</v>
      </c>
      <c r="D10" s="76">
        <v>0</v>
      </c>
      <c r="E10" s="75">
        <f t="shared" si="3"/>
        <v>0</v>
      </c>
      <c r="F10" s="76">
        <v>0</v>
      </c>
      <c r="G10" s="76">
        <v>0</v>
      </c>
      <c r="H10" s="75">
        <f t="shared" si="4"/>
        <v>0</v>
      </c>
    </row>
    <row r="11" spans="1:10" x14ac:dyDescent="0.3">
      <c r="A11" s="74">
        <v>101041</v>
      </c>
      <c r="B11" s="74" t="s">
        <v>1100</v>
      </c>
      <c r="C11" s="76">
        <v>578.97</v>
      </c>
      <c r="D11" s="76">
        <v>0</v>
      </c>
      <c r="E11" s="75">
        <f t="shared" si="3"/>
        <v>-578.97</v>
      </c>
      <c r="F11" s="76">
        <v>500</v>
      </c>
      <c r="G11" s="76">
        <v>0</v>
      </c>
      <c r="H11" s="75">
        <f t="shared" si="4"/>
        <v>-500</v>
      </c>
    </row>
    <row r="12" spans="1:10" x14ac:dyDescent="0.3">
      <c r="A12" s="74">
        <v>101042</v>
      </c>
      <c r="B12" s="74" t="s">
        <v>1101</v>
      </c>
      <c r="C12" s="76">
        <v>0</v>
      </c>
      <c r="D12" s="76">
        <v>0</v>
      </c>
      <c r="E12" s="75">
        <f t="shared" si="3"/>
        <v>0</v>
      </c>
      <c r="F12" s="76">
        <v>0</v>
      </c>
      <c r="G12" s="76">
        <v>0</v>
      </c>
      <c r="H12" s="75">
        <f t="shared" si="4"/>
        <v>0</v>
      </c>
    </row>
    <row r="13" spans="1:10" x14ac:dyDescent="0.3">
      <c r="A13" s="74">
        <v>101043</v>
      </c>
      <c r="B13" s="74" t="s">
        <v>1102</v>
      </c>
      <c r="C13" s="76">
        <v>0</v>
      </c>
      <c r="D13" s="76">
        <v>0</v>
      </c>
      <c r="E13" s="75">
        <f t="shared" si="3"/>
        <v>0</v>
      </c>
      <c r="F13" s="76">
        <v>0</v>
      </c>
      <c r="G13" s="76">
        <v>0</v>
      </c>
      <c r="H13" s="75">
        <f t="shared" si="4"/>
        <v>0</v>
      </c>
    </row>
    <row r="14" spans="1:10" x14ac:dyDescent="0.3">
      <c r="A14" s="74">
        <v>101051</v>
      </c>
      <c r="B14" s="74" t="s">
        <v>1103</v>
      </c>
      <c r="C14" s="75">
        <v>0</v>
      </c>
      <c r="D14" s="75">
        <v>0</v>
      </c>
      <c r="E14" s="75">
        <f t="shared" si="3"/>
        <v>0</v>
      </c>
      <c r="F14" s="75">
        <v>250</v>
      </c>
      <c r="G14" s="75">
        <v>250</v>
      </c>
      <c r="H14" s="75">
        <f t="shared" si="4"/>
        <v>0</v>
      </c>
    </row>
    <row r="15" spans="1:10" x14ac:dyDescent="0.3">
      <c r="A15" s="72">
        <v>102</v>
      </c>
      <c r="B15" s="72" t="s">
        <v>169</v>
      </c>
      <c r="C15" s="73">
        <f t="shared" ref="C15:H15" si="5">SUM(C16:C23)</f>
        <v>51324.44</v>
      </c>
      <c r="D15" s="73">
        <f t="shared" si="5"/>
        <v>22620.1</v>
      </c>
      <c r="E15" s="73">
        <f t="shared" si="5"/>
        <v>-28704.340000000004</v>
      </c>
      <c r="F15" s="73">
        <f t="shared" si="5"/>
        <v>50000</v>
      </c>
      <c r="G15" s="73">
        <f t="shared" si="5"/>
        <v>26500</v>
      </c>
      <c r="H15" s="73">
        <f t="shared" si="5"/>
        <v>-23500</v>
      </c>
    </row>
    <row r="16" spans="1:10" x14ac:dyDescent="0.3">
      <c r="A16" s="74">
        <v>102011</v>
      </c>
      <c r="B16" s="74" t="s">
        <v>1104</v>
      </c>
      <c r="C16" s="76">
        <v>810.49</v>
      </c>
      <c r="D16" s="76">
        <v>0</v>
      </c>
      <c r="E16" s="75">
        <f t="shared" ref="E16:E23" si="6">D16-C16</f>
        <v>-810.49</v>
      </c>
      <c r="F16" s="76">
        <v>2000</v>
      </c>
      <c r="G16" s="76">
        <v>0</v>
      </c>
      <c r="H16" s="75">
        <f t="shared" ref="H16:H23" si="7">G16-F16</f>
        <v>-2000</v>
      </c>
    </row>
    <row r="17" spans="1:8" x14ac:dyDescent="0.3">
      <c r="A17" s="74">
        <v>102012</v>
      </c>
      <c r="B17" s="74" t="s">
        <v>1105</v>
      </c>
      <c r="C17" s="76">
        <v>0</v>
      </c>
      <c r="D17" s="76">
        <v>0</v>
      </c>
      <c r="E17" s="75">
        <f t="shared" si="6"/>
        <v>0</v>
      </c>
      <c r="F17" s="76">
        <v>0</v>
      </c>
      <c r="G17" s="76">
        <v>0</v>
      </c>
      <c r="H17" s="75">
        <f t="shared" si="7"/>
        <v>0</v>
      </c>
    </row>
    <row r="18" spans="1:8" x14ac:dyDescent="0.3">
      <c r="A18" s="74">
        <v>102013</v>
      </c>
      <c r="B18" s="74" t="s">
        <v>1264</v>
      </c>
      <c r="C18" s="76">
        <v>0</v>
      </c>
      <c r="D18" s="76">
        <v>0</v>
      </c>
      <c r="E18" s="75">
        <f t="shared" si="6"/>
        <v>0</v>
      </c>
      <c r="F18" s="76">
        <v>0</v>
      </c>
      <c r="G18" s="76">
        <v>0</v>
      </c>
      <c r="H18" s="75">
        <f t="shared" si="7"/>
        <v>0</v>
      </c>
    </row>
    <row r="19" spans="1:8" x14ac:dyDescent="0.3">
      <c r="A19" s="74">
        <v>102021</v>
      </c>
      <c r="B19" s="74" t="s">
        <v>1106</v>
      </c>
      <c r="C19" s="76">
        <v>36650.69</v>
      </c>
      <c r="D19" s="76">
        <v>13500</v>
      </c>
      <c r="E19" s="75">
        <f t="shared" si="6"/>
        <v>-23150.690000000002</v>
      </c>
      <c r="F19" s="76">
        <v>35000</v>
      </c>
      <c r="G19" s="76">
        <v>13500</v>
      </c>
      <c r="H19" s="75">
        <f t="shared" si="7"/>
        <v>-21500</v>
      </c>
    </row>
    <row r="20" spans="1:8" x14ac:dyDescent="0.3">
      <c r="A20" s="74">
        <v>102023</v>
      </c>
      <c r="B20" s="74" t="s">
        <v>1363</v>
      </c>
      <c r="C20" s="76">
        <v>0</v>
      </c>
      <c r="D20" s="76">
        <v>0</v>
      </c>
      <c r="E20" s="75">
        <f t="shared" si="6"/>
        <v>0</v>
      </c>
      <c r="F20" s="76">
        <v>0</v>
      </c>
      <c r="G20" s="76">
        <v>0</v>
      </c>
      <c r="H20" s="75">
        <f t="shared" si="7"/>
        <v>0</v>
      </c>
    </row>
    <row r="21" spans="1:8" x14ac:dyDescent="0.3">
      <c r="A21" s="74">
        <v>102031</v>
      </c>
      <c r="B21" s="74" t="s">
        <v>1107</v>
      </c>
      <c r="C21" s="76">
        <v>4155.3</v>
      </c>
      <c r="D21" s="76">
        <v>2880</v>
      </c>
      <c r="E21" s="75">
        <f t="shared" si="6"/>
        <v>-1275.3000000000002</v>
      </c>
      <c r="F21" s="76">
        <v>4000</v>
      </c>
      <c r="G21" s="76">
        <v>4000</v>
      </c>
      <c r="H21" s="75">
        <f t="shared" si="7"/>
        <v>0</v>
      </c>
    </row>
    <row r="22" spans="1:8" x14ac:dyDescent="0.3">
      <c r="A22" s="74">
        <v>102032</v>
      </c>
      <c r="B22" s="74" t="s">
        <v>1108</v>
      </c>
      <c r="C22" s="76">
        <v>5052.8100000000004</v>
      </c>
      <c r="D22" s="76">
        <v>4560.1000000000004</v>
      </c>
      <c r="E22" s="75">
        <f t="shared" si="6"/>
        <v>-492.71000000000004</v>
      </c>
      <c r="F22" s="76">
        <v>4500</v>
      </c>
      <c r="G22" s="76">
        <v>4500</v>
      </c>
      <c r="H22" s="75">
        <f t="shared" si="7"/>
        <v>0</v>
      </c>
    </row>
    <row r="23" spans="1:8" x14ac:dyDescent="0.3">
      <c r="A23" s="74">
        <v>102033</v>
      </c>
      <c r="B23" s="74" t="s">
        <v>1109</v>
      </c>
      <c r="C23" s="75">
        <v>4655.1499999999996</v>
      </c>
      <c r="D23" s="75">
        <v>1680</v>
      </c>
      <c r="E23" s="75">
        <f t="shared" si="6"/>
        <v>-2975.1499999999996</v>
      </c>
      <c r="F23" s="75">
        <v>4500</v>
      </c>
      <c r="G23" s="75">
        <v>4500</v>
      </c>
      <c r="H23" s="75">
        <f t="shared" si="7"/>
        <v>0</v>
      </c>
    </row>
    <row r="24" spans="1:8" x14ac:dyDescent="0.3">
      <c r="A24" s="72">
        <v>103</v>
      </c>
      <c r="B24" s="72" t="s">
        <v>1110</v>
      </c>
      <c r="C24" s="73">
        <f t="shared" ref="C24:H24" si="8">SUM(C25:C26)</f>
        <v>0</v>
      </c>
      <c r="D24" s="73">
        <f t="shared" si="8"/>
        <v>0</v>
      </c>
      <c r="E24" s="73">
        <f t="shared" si="8"/>
        <v>0</v>
      </c>
      <c r="F24" s="73">
        <f t="shared" si="8"/>
        <v>0</v>
      </c>
      <c r="G24" s="73">
        <f t="shared" si="8"/>
        <v>0</v>
      </c>
      <c r="H24" s="73">
        <f t="shared" si="8"/>
        <v>0</v>
      </c>
    </row>
    <row r="25" spans="1:8" x14ac:dyDescent="0.3">
      <c r="A25" s="74">
        <v>103011</v>
      </c>
      <c r="B25" s="74" t="s">
        <v>1111</v>
      </c>
      <c r="C25" s="76">
        <v>0</v>
      </c>
      <c r="D25" s="75">
        <v>0</v>
      </c>
      <c r="E25" s="75">
        <f>D25-C25</f>
        <v>0</v>
      </c>
      <c r="F25" s="76">
        <v>0</v>
      </c>
      <c r="G25" s="75">
        <v>0</v>
      </c>
      <c r="H25" s="75">
        <f>G25-F25</f>
        <v>0</v>
      </c>
    </row>
    <row r="26" spans="1:8" x14ac:dyDescent="0.3">
      <c r="A26" s="74">
        <v>103021</v>
      </c>
      <c r="B26" s="74" t="s">
        <v>1112</v>
      </c>
      <c r="C26" s="76">
        <v>0</v>
      </c>
      <c r="D26" s="75">
        <v>0</v>
      </c>
      <c r="E26" s="75">
        <f>D26-C26</f>
        <v>0</v>
      </c>
      <c r="F26" s="76">
        <v>0</v>
      </c>
      <c r="G26" s="75">
        <v>0</v>
      </c>
      <c r="H26" s="75">
        <f>G26-F26</f>
        <v>0</v>
      </c>
    </row>
    <row r="27" spans="1:8" x14ac:dyDescent="0.3">
      <c r="A27" s="72">
        <v>104</v>
      </c>
      <c r="B27" s="72" t="s">
        <v>8</v>
      </c>
      <c r="C27" s="73">
        <f t="shared" ref="C27:H27" si="9">SUM(C28:C29)</f>
        <v>4041.05</v>
      </c>
      <c r="D27" s="73">
        <f t="shared" si="9"/>
        <v>9021.2000000000007</v>
      </c>
      <c r="E27" s="73">
        <f t="shared" si="9"/>
        <v>4980.1499999999996</v>
      </c>
      <c r="F27" s="73">
        <f t="shared" si="9"/>
        <v>6650</v>
      </c>
      <c r="G27" s="73">
        <f t="shared" si="9"/>
        <v>8300</v>
      </c>
      <c r="H27" s="73">
        <f t="shared" si="9"/>
        <v>1650</v>
      </c>
    </row>
    <row r="28" spans="1:8" x14ac:dyDescent="0.3">
      <c r="A28" s="74">
        <v>104011</v>
      </c>
      <c r="B28" s="74" t="s">
        <v>1113</v>
      </c>
      <c r="C28" s="75">
        <v>3155.11</v>
      </c>
      <c r="D28" s="76">
        <v>8456.2000000000007</v>
      </c>
      <c r="E28" s="75">
        <f>D28-C28</f>
        <v>5301.09</v>
      </c>
      <c r="F28" s="75">
        <v>4725</v>
      </c>
      <c r="G28" s="76">
        <v>6550</v>
      </c>
      <c r="H28" s="75">
        <f>G28-F28</f>
        <v>1825</v>
      </c>
    </row>
    <row r="29" spans="1:8" x14ac:dyDescent="0.3">
      <c r="A29" s="74">
        <v>104021</v>
      </c>
      <c r="B29" s="74" t="s">
        <v>1114</v>
      </c>
      <c r="C29" s="75">
        <v>885.94</v>
      </c>
      <c r="D29" s="76">
        <v>565</v>
      </c>
      <c r="E29" s="75">
        <f>D29-C29</f>
        <v>-320.94000000000005</v>
      </c>
      <c r="F29" s="75">
        <v>1925</v>
      </c>
      <c r="G29" s="76">
        <v>1750</v>
      </c>
      <c r="H29" s="75">
        <f>G29-F29</f>
        <v>-175</v>
      </c>
    </row>
    <row r="30" spans="1:8" x14ac:dyDescent="0.3">
      <c r="A30" s="72">
        <v>105</v>
      </c>
      <c r="B30" s="72" t="s">
        <v>1115</v>
      </c>
      <c r="C30" s="73">
        <f t="shared" ref="C30:H30" si="10">SUM(C31:C39)</f>
        <v>15701.580000000002</v>
      </c>
      <c r="D30" s="73">
        <f t="shared" si="10"/>
        <v>968</v>
      </c>
      <c r="E30" s="73">
        <f t="shared" si="10"/>
        <v>-14733.580000000002</v>
      </c>
      <c r="F30" s="73">
        <f t="shared" si="10"/>
        <v>16355</v>
      </c>
      <c r="G30" s="73">
        <f t="shared" si="10"/>
        <v>900</v>
      </c>
      <c r="H30" s="73">
        <f t="shared" si="10"/>
        <v>-15455</v>
      </c>
    </row>
    <row r="31" spans="1:8" x14ac:dyDescent="0.3">
      <c r="A31" s="74">
        <v>105011</v>
      </c>
      <c r="B31" s="74" t="s">
        <v>1116</v>
      </c>
      <c r="C31" s="76">
        <v>6525.09</v>
      </c>
      <c r="D31" s="76">
        <v>948</v>
      </c>
      <c r="E31" s="75">
        <f t="shared" ref="E31:E39" si="11">D31-C31</f>
        <v>-5577.09</v>
      </c>
      <c r="F31" s="76">
        <v>6170</v>
      </c>
      <c r="G31" s="76">
        <v>900</v>
      </c>
      <c r="H31" s="75">
        <f t="shared" ref="H31:H39" si="12">G31-F31</f>
        <v>-5270</v>
      </c>
    </row>
    <row r="32" spans="1:8" x14ac:dyDescent="0.3">
      <c r="A32" s="74">
        <v>105012</v>
      </c>
      <c r="B32" s="74" t="s">
        <v>1117</v>
      </c>
      <c r="C32" s="76">
        <v>3606.09</v>
      </c>
      <c r="D32" s="76">
        <v>10</v>
      </c>
      <c r="E32" s="75">
        <f t="shared" si="11"/>
        <v>-3596.09</v>
      </c>
      <c r="F32" s="76">
        <v>2850</v>
      </c>
      <c r="G32" s="76">
        <v>0</v>
      </c>
      <c r="H32" s="75">
        <f t="shared" si="12"/>
        <v>-2850</v>
      </c>
    </row>
    <row r="33" spans="1:8" x14ac:dyDescent="0.3">
      <c r="A33" s="74">
        <v>105013</v>
      </c>
      <c r="B33" s="74" t="s">
        <v>75</v>
      </c>
      <c r="C33" s="76">
        <v>1582.03</v>
      </c>
      <c r="D33" s="76">
        <v>10</v>
      </c>
      <c r="E33" s="75">
        <f t="shared" si="11"/>
        <v>-1572.03</v>
      </c>
      <c r="F33" s="76">
        <v>2700</v>
      </c>
      <c r="G33" s="76">
        <v>0</v>
      </c>
      <c r="H33" s="75">
        <f t="shared" si="12"/>
        <v>-2700</v>
      </c>
    </row>
    <row r="34" spans="1:8" x14ac:dyDescent="0.3">
      <c r="A34" s="74">
        <v>105014</v>
      </c>
      <c r="B34" s="74" t="s">
        <v>1118</v>
      </c>
      <c r="C34" s="76">
        <f>2293.16+1695.21</f>
        <v>3988.37</v>
      </c>
      <c r="D34" s="76">
        <v>0</v>
      </c>
      <c r="E34" s="75">
        <f t="shared" si="11"/>
        <v>-3988.37</v>
      </c>
      <c r="F34" s="76">
        <v>4475</v>
      </c>
      <c r="G34" s="76">
        <v>0</v>
      </c>
      <c r="H34" s="75">
        <f t="shared" si="12"/>
        <v>-4475</v>
      </c>
    </row>
    <row r="35" spans="1:8" x14ac:dyDescent="0.3">
      <c r="A35" s="74">
        <v>105021</v>
      </c>
      <c r="B35" s="74" t="s">
        <v>1119</v>
      </c>
      <c r="C35" s="76">
        <v>0</v>
      </c>
      <c r="D35" s="76">
        <v>0</v>
      </c>
      <c r="E35" s="75">
        <f t="shared" si="11"/>
        <v>0</v>
      </c>
      <c r="F35" s="76">
        <v>40</v>
      </c>
      <c r="G35" s="76">
        <v>0</v>
      </c>
      <c r="H35" s="75">
        <f t="shared" si="12"/>
        <v>-40</v>
      </c>
    </row>
    <row r="36" spans="1:8" x14ac:dyDescent="0.3">
      <c r="A36" s="74">
        <v>105022</v>
      </c>
      <c r="B36" s="74" t="s">
        <v>1120</v>
      </c>
      <c r="C36" s="76">
        <v>0</v>
      </c>
      <c r="D36" s="76">
        <v>0</v>
      </c>
      <c r="E36" s="75">
        <f t="shared" si="11"/>
        <v>0</v>
      </c>
      <c r="F36" s="76">
        <v>40</v>
      </c>
      <c r="G36" s="76">
        <v>0</v>
      </c>
      <c r="H36" s="75">
        <f t="shared" si="12"/>
        <v>-40</v>
      </c>
    </row>
    <row r="37" spans="1:8" x14ac:dyDescent="0.3">
      <c r="A37" s="74">
        <v>105023</v>
      </c>
      <c r="B37" s="74" t="s">
        <v>1121</v>
      </c>
      <c r="C37" s="76">
        <v>0</v>
      </c>
      <c r="D37" s="76">
        <v>0</v>
      </c>
      <c r="E37" s="75">
        <f t="shared" si="11"/>
        <v>0</v>
      </c>
      <c r="F37" s="76">
        <v>40</v>
      </c>
      <c r="G37" s="76">
        <v>0</v>
      </c>
      <c r="H37" s="75">
        <f t="shared" si="12"/>
        <v>-40</v>
      </c>
    </row>
    <row r="38" spans="1:8" x14ac:dyDescent="0.3">
      <c r="A38" s="74">
        <v>105024</v>
      </c>
      <c r="B38" s="74" t="s">
        <v>1122</v>
      </c>
      <c r="C38" s="76">
        <v>0</v>
      </c>
      <c r="D38" s="76">
        <v>0</v>
      </c>
      <c r="E38" s="75">
        <f t="shared" si="11"/>
        <v>0</v>
      </c>
      <c r="F38" s="76">
        <v>40</v>
      </c>
      <c r="G38" s="76">
        <v>0</v>
      </c>
      <c r="H38" s="75">
        <f t="shared" si="12"/>
        <v>-40</v>
      </c>
    </row>
    <row r="39" spans="1:8" x14ac:dyDescent="0.3">
      <c r="A39" s="74">
        <v>105031</v>
      </c>
      <c r="B39" s="74" t="s">
        <v>1123</v>
      </c>
      <c r="C39" s="76">
        <v>0</v>
      </c>
      <c r="D39" s="76">
        <v>0</v>
      </c>
      <c r="E39" s="75">
        <f t="shared" si="11"/>
        <v>0</v>
      </c>
      <c r="F39" s="76">
        <v>0</v>
      </c>
      <c r="G39" s="76">
        <v>0</v>
      </c>
      <c r="H39" s="75">
        <f t="shared" si="12"/>
        <v>0</v>
      </c>
    </row>
    <row r="40" spans="1:8" x14ac:dyDescent="0.3">
      <c r="A40" s="72">
        <v>106</v>
      </c>
      <c r="B40" s="72" t="s">
        <v>170</v>
      </c>
      <c r="C40" s="73">
        <f t="shared" ref="C40:H40" si="13">SUM(C41:C51)</f>
        <v>3348.41</v>
      </c>
      <c r="D40" s="73">
        <f t="shared" si="13"/>
        <v>570</v>
      </c>
      <c r="E40" s="73">
        <f t="shared" si="13"/>
        <v>-2778.41</v>
      </c>
      <c r="F40" s="73">
        <f t="shared" si="13"/>
        <v>8150</v>
      </c>
      <c r="G40" s="73">
        <f t="shared" si="13"/>
        <v>700</v>
      </c>
      <c r="H40" s="73">
        <f t="shared" si="13"/>
        <v>-7450</v>
      </c>
    </row>
    <row r="41" spans="1:8" x14ac:dyDescent="0.3">
      <c r="A41" s="74">
        <v>106011</v>
      </c>
      <c r="B41" s="74" t="s">
        <v>421</v>
      </c>
      <c r="C41" s="76">
        <v>2344.5700000000002</v>
      </c>
      <c r="D41" s="76">
        <v>0</v>
      </c>
      <c r="E41" s="75">
        <f t="shared" ref="E41:E51" si="14">D41-C41</f>
        <v>-2344.5700000000002</v>
      </c>
      <c r="F41" s="76">
        <v>3100</v>
      </c>
      <c r="G41" s="76">
        <v>0</v>
      </c>
      <c r="H41" s="75">
        <f t="shared" ref="H41:H51" si="15">G41-F41</f>
        <v>-3100</v>
      </c>
    </row>
    <row r="42" spans="1:8" x14ac:dyDescent="0.3">
      <c r="A42" s="74">
        <v>106012</v>
      </c>
      <c r="B42" s="74" t="s">
        <v>420</v>
      </c>
      <c r="C42" s="76">
        <v>901.8</v>
      </c>
      <c r="D42" s="76">
        <v>570</v>
      </c>
      <c r="E42" s="75">
        <f t="shared" si="14"/>
        <v>-331.79999999999995</v>
      </c>
      <c r="F42" s="76">
        <v>1500</v>
      </c>
      <c r="G42" s="76">
        <v>700</v>
      </c>
      <c r="H42" s="75">
        <f t="shared" si="15"/>
        <v>-800</v>
      </c>
    </row>
    <row r="43" spans="1:8" x14ac:dyDescent="0.3">
      <c r="A43" s="74">
        <v>106021</v>
      </c>
      <c r="B43" s="74" t="s">
        <v>1124</v>
      </c>
      <c r="C43" s="76">
        <v>0</v>
      </c>
      <c r="D43" s="76">
        <v>0</v>
      </c>
      <c r="E43" s="75">
        <f t="shared" si="14"/>
        <v>0</v>
      </c>
      <c r="F43" s="76">
        <v>0</v>
      </c>
      <c r="G43" s="76">
        <v>0</v>
      </c>
      <c r="H43" s="75">
        <f t="shared" si="15"/>
        <v>0</v>
      </c>
    </row>
    <row r="44" spans="1:8" x14ac:dyDescent="0.3">
      <c r="A44" s="74">
        <v>106022</v>
      </c>
      <c r="B44" s="74" t="s">
        <v>1125</v>
      </c>
      <c r="C44" s="76">
        <v>0</v>
      </c>
      <c r="D44" s="76">
        <v>0</v>
      </c>
      <c r="E44" s="75">
        <f t="shared" si="14"/>
        <v>0</v>
      </c>
      <c r="F44" s="76">
        <v>1275</v>
      </c>
      <c r="G44" s="76">
        <v>0</v>
      </c>
      <c r="H44" s="75">
        <f t="shared" si="15"/>
        <v>-1275</v>
      </c>
    </row>
    <row r="45" spans="1:8" x14ac:dyDescent="0.3">
      <c r="A45" s="74">
        <v>106023</v>
      </c>
      <c r="B45" s="74" t="s">
        <v>1126</v>
      </c>
      <c r="C45" s="76">
        <v>0</v>
      </c>
      <c r="D45" s="76">
        <v>0</v>
      </c>
      <c r="E45" s="75">
        <f t="shared" si="14"/>
        <v>0</v>
      </c>
      <c r="F45" s="76">
        <v>1175</v>
      </c>
      <c r="G45" s="76">
        <v>0</v>
      </c>
      <c r="H45" s="75">
        <f t="shared" si="15"/>
        <v>-1175</v>
      </c>
    </row>
    <row r="46" spans="1:8" x14ac:dyDescent="0.3">
      <c r="A46" s="74">
        <v>106031</v>
      </c>
      <c r="B46" s="74" t="s">
        <v>1127</v>
      </c>
      <c r="C46" s="76">
        <v>0</v>
      </c>
      <c r="D46" s="76">
        <v>0</v>
      </c>
      <c r="E46" s="75">
        <f t="shared" si="14"/>
        <v>0</v>
      </c>
      <c r="F46" s="76">
        <v>200</v>
      </c>
      <c r="G46" s="76">
        <v>0</v>
      </c>
      <c r="H46" s="75">
        <f t="shared" si="15"/>
        <v>-200</v>
      </c>
    </row>
    <row r="47" spans="1:8" x14ac:dyDescent="0.3">
      <c r="A47" s="74">
        <v>106032</v>
      </c>
      <c r="B47" s="74" t="s">
        <v>1216</v>
      </c>
      <c r="C47" s="76">
        <v>39.200000000000003</v>
      </c>
      <c r="D47" s="76">
        <v>0</v>
      </c>
      <c r="E47" s="75">
        <f t="shared" si="14"/>
        <v>-39.200000000000003</v>
      </c>
      <c r="F47" s="76">
        <v>300</v>
      </c>
      <c r="G47" s="76">
        <v>0</v>
      </c>
      <c r="H47" s="75">
        <f t="shared" si="15"/>
        <v>-300</v>
      </c>
    </row>
    <row r="48" spans="1:8" x14ac:dyDescent="0.3">
      <c r="A48" s="74">
        <v>106033</v>
      </c>
      <c r="B48" s="74" t="s">
        <v>1128</v>
      </c>
      <c r="C48" s="76">
        <v>0</v>
      </c>
      <c r="D48" s="76">
        <v>0</v>
      </c>
      <c r="E48" s="75">
        <f t="shared" si="14"/>
        <v>0</v>
      </c>
      <c r="F48" s="76">
        <v>200</v>
      </c>
      <c r="G48" s="76">
        <v>0</v>
      </c>
      <c r="H48" s="75">
        <f t="shared" si="15"/>
        <v>-200</v>
      </c>
    </row>
    <row r="49" spans="1:8" x14ac:dyDescent="0.3">
      <c r="A49" s="74">
        <v>106034</v>
      </c>
      <c r="B49" s="74" t="s">
        <v>1217</v>
      </c>
      <c r="C49" s="76">
        <v>22.84</v>
      </c>
      <c r="D49" s="76">
        <v>0</v>
      </c>
      <c r="E49" s="75">
        <f t="shared" si="14"/>
        <v>-22.84</v>
      </c>
      <c r="F49" s="76">
        <v>200</v>
      </c>
      <c r="G49" s="76">
        <v>0</v>
      </c>
      <c r="H49" s="75">
        <f t="shared" si="15"/>
        <v>-200</v>
      </c>
    </row>
    <row r="50" spans="1:8" x14ac:dyDescent="0.3">
      <c r="A50" s="74">
        <v>106035</v>
      </c>
      <c r="B50" s="74" t="s">
        <v>1129</v>
      </c>
      <c r="C50" s="76">
        <v>40</v>
      </c>
      <c r="D50" s="76">
        <v>0</v>
      </c>
      <c r="E50" s="75">
        <f t="shared" si="14"/>
        <v>-40</v>
      </c>
      <c r="F50" s="76">
        <v>200</v>
      </c>
      <c r="G50" s="76">
        <v>0</v>
      </c>
      <c r="H50" s="75">
        <f t="shared" si="15"/>
        <v>-200</v>
      </c>
    </row>
    <row r="51" spans="1:8" x14ac:dyDescent="0.3">
      <c r="A51" s="74">
        <v>106041</v>
      </c>
      <c r="B51" s="74" t="s">
        <v>1130</v>
      </c>
      <c r="C51" s="76">
        <v>0</v>
      </c>
      <c r="D51" s="76">
        <v>0</v>
      </c>
      <c r="E51" s="75">
        <f t="shared" si="14"/>
        <v>0</v>
      </c>
      <c r="F51" s="76">
        <v>0</v>
      </c>
      <c r="G51" s="76">
        <v>0</v>
      </c>
      <c r="H51" s="75">
        <f t="shared" si="15"/>
        <v>0</v>
      </c>
    </row>
    <row r="52" spans="1:8" x14ac:dyDescent="0.3">
      <c r="A52" s="72">
        <v>107</v>
      </c>
      <c r="B52" s="72" t="s">
        <v>19</v>
      </c>
      <c r="C52" s="73">
        <f t="shared" ref="C52:H52" si="16">SUM(C53:C59)</f>
        <v>223.3</v>
      </c>
      <c r="D52" s="73">
        <f t="shared" si="16"/>
        <v>0</v>
      </c>
      <c r="E52" s="73">
        <f t="shared" si="16"/>
        <v>-223.3</v>
      </c>
      <c r="F52" s="73">
        <f t="shared" si="16"/>
        <v>550</v>
      </c>
      <c r="G52" s="73">
        <f t="shared" si="16"/>
        <v>0</v>
      </c>
      <c r="H52" s="73">
        <f t="shared" si="16"/>
        <v>-550</v>
      </c>
    </row>
    <row r="53" spans="1:8" x14ac:dyDescent="0.3">
      <c r="A53" s="74">
        <v>107011</v>
      </c>
      <c r="B53" s="74" t="s">
        <v>1131</v>
      </c>
      <c r="C53" s="76">
        <v>0</v>
      </c>
      <c r="D53" s="75">
        <v>0</v>
      </c>
      <c r="E53" s="75">
        <f t="shared" ref="E53:E59" si="17">D53-C53</f>
        <v>0</v>
      </c>
      <c r="F53" s="76">
        <v>0</v>
      </c>
      <c r="G53" s="75">
        <v>0</v>
      </c>
      <c r="H53" s="75">
        <f t="shared" ref="H53:H59" si="18">G53-F53</f>
        <v>0</v>
      </c>
    </row>
    <row r="54" spans="1:8" x14ac:dyDescent="0.3">
      <c r="A54" s="74">
        <v>107012</v>
      </c>
      <c r="B54" s="74" t="s">
        <v>1132</v>
      </c>
      <c r="C54" s="76">
        <v>0</v>
      </c>
      <c r="D54" s="75">
        <v>0</v>
      </c>
      <c r="E54" s="75">
        <f t="shared" si="17"/>
        <v>0</v>
      </c>
      <c r="F54" s="76">
        <v>0</v>
      </c>
      <c r="G54" s="75">
        <v>0</v>
      </c>
      <c r="H54" s="75">
        <f t="shared" si="18"/>
        <v>0</v>
      </c>
    </row>
    <row r="55" spans="1:8" x14ac:dyDescent="0.3">
      <c r="A55" s="74">
        <v>107013</v>
      </c>
      <c r="B55" s="74" t="s">
        <v>1133</v>
      </c>
      <c r="C55" s="76">
        <v>129</v>
      </c>
      <c r="D55" s="75">
        <v>0</v>
      </c>
      <c r="E55" s="75">
        <f t="shared" si="17"/>
        <v>-129</v>
      </c>
      <c r="F55" s="76">
        <v>200</v>
      </c>
      <c r="G55" s="75">
        <v>0</v>
      </c>
      <c r="H55" s="75">
        <f t="shared" si="18"/>
        <v>-200</v>
      </c>
    </row>
    <row r="56" spans="1:8" x14ac:dyDescent="0.3">
      <c r="A56" s="74">
        <v>107014</v>
      </c>
      <c r="B56" s="74" t="s">
        <v>1134</v>
      </c>
      <c r="C56" s="76">
        <v>94.3</v>
      </c>
      <c r="D56" s="75">
        <v>0</v>
      </c>
      <c r="E56" s="75">
        <f t="shared" si="17"/>
        <v>-94.3</v>
      </c>
      <c r="F56" s="76">
        <v>350</v>
      </c>
      <c r="G56" s="75">
        <v>0</v>
      </c>
      <c r="H56" s="75">
        <f t="shared" si="18"/>
        <v>-350</v>
      </c>
    </row>
    <row r="57" spans="1:8" x14ac:dyDescent="0.3">
      <c r="A57" s="74">
        <v>107021</v>
      </c>
      <c r="B57" s="74" t="s">
        <v>1135</v>
      </c>
      <c r="C57" s="76">
        <v>0</v>
      </c>
      <c r="D57" s="75">
        <v>0</v>
      </c>
      <c r="E57" s="75">
        <f t="shared" si="17"/>
        <v>0</v>
      </c>
      <c r="F57" s="76">
        <v>0</v>
      </c>
      <c r="G57" s="75">
        <v>0</v>
      </c>
      <c r="H57" s="75">
        <f t="shared" si="18"/>
        <v>0</v>
      </c>
    </row>
    <row r="58" spans="1:8" x14ac:dyDescent="0.3">
      <c r="A58" s="88">
        <v>107031</v>
      </c>
      <c r="B58" s="88" t="s">
        <v>341</v>
      </c>
      <c r="C58" s="102">
        <v>0</v>
      </c>
      <c r="D58" s="89">
        <v>0</v>
      </c>
      <c r="E58" s="89">
        <f t="shared" si="17"/>
        <v>0</v>
      </c>
      <c r="F58" s="102">
        <v>0</v>
      </c>
      <c r="G58" s="89">
        <v>0</v>
      </c>
      <c r="H58" s="89">
        <f t="shared" si="18"/>
        <v>0</v>
      </c>
    </row>
    <row r="59" spans="1:8" x14ac:dyDescent="0.3">
      <c r="A59" s="88">
        <v>107032</v>
      </c>
      <c r="B59" s="88" t="s">
        <v>342</v>
      </c>
      <c r="C59" s="89">
        <v>0</v>
      </c>
      <c r="D59" s="89">
        <v>0</v>
      </c>
      <c r="E59" s="89">
        <f t="shared" si="17"/>
        <v>0</v>
      </c>
      <c r="F59" s="89">
        <v>0</v>
      </c>
      <c r="G59" s="89">
        <v>0</v>
      </c>
      <c r="H59" s="89">
        <f t="shared" si="18"/>
        <v>0</v>
      </c>
    </row>
    <row r="60" spans="1:8" x14ac:dyDescent="0.3">
      <c r="A60" s="72">
        <v>108</v>
      </c>
      <c r="B60" s="72" t="s">
        <v>23</v>
      </c>
      <c r="C60" s="73">
        <f t="shared" ref="C60:H60" si="19">SUM(C61:C69)</f>
        <v>1498.86</v>
      </c>
      <c r="D60" s="73">
        <f t="shared" si="19"/>
        <v>575</v>
      </c>
      <c r="E60" s="73">
        <f t="shared" si="19"/>
        <v>-923.8599999999999</v>
      </c>
      <c r="F60" s="73">
        <f t="shared" si="19"/>
        <v>1500</v>
      </c>
      <c r="G60" s="73">
        <f t="shared" si="19"/>
        <v>1250</v>
      </c>
      <c r="H60" s="73">
        <f t="shared" si="19"/>
        <v>-250</v>
      </c>
    </row>
    <row r="61" spans="1:8" x14ac:dyDescent="0.3">
      <c r="A61" s="74">
        <v>108011</v>
      </c>
      <c r="B61" s="131" t="s">
        <v>1136</v>
      </c>
      <c r="C61" s="76">
        <v>0</v>
      </c>
      <c r="D61" s="76">
        <v>0</v>
      </c>
      <c r="E61" s="75">
        <f t="shared" ref="E61:E69" si="20">D61-C61</f>
        <v>0</v>
      </c>
      <c r="F61" s="76">
        <v>0</v>
      </c>
      <c r="G61" s="76">
        <v>0</v>
      </c>
      <c r="H61" s="75">
        <f t="shared" ref="H61:H69" si="21">G61-F61</f>
        <v>0</v>
      </c>
    </row>
    <row r="62" spans="1:8" x14ac:dyDescent="0.3">
      <c r="A62" s="74">
        <v>108012</v>
      </c>
      <c r="B62" s="131" t="s">
        <v>1137</v>
      </c>
      <c r="C62" s="76">
        <v>0</v>
      </c>
      <c r="D62" s="76">
        <v>0</v>
      </c>
      <c r="E62" s="75">
        <f t="shared" si="20"/>
        <v>0</v>
      </c>
      <c r="F62" s="76">
        <v>0</v>
      </c>
      <c r="G62" s="76">
        <v>0</v>
      </c>
      <c r="H62" s="75">
        <f t="shared" si="21"/>
        <v>0</v>
      </c>
    </row>
    <row r="63" spans="1:8" x14ac:dyDescent="0.3">
      <c r="A63" s="74">
        <v>108013</v>
      </c>
      <c r="B63" s="131" t="s">
        <v>1138</v>
      </c>
      <c r="C63" s="76">
        <v>0</v>
      </c>
      <c r="D63" s="76">
        <v>0</v>
      </c>
      <c r="E63" s="75">
        <f t="shared" si="20"/>
        <v>0</v>
      </c>
      <c r="F63" s="76">
        <v>0</v>
      </c>
      <c r="G63" s="76">
        <v>0</v>
      </c>
      <c r="H63" s="75">
        <f t="shared" si="21"/>
        <v>0</v>
      </c>
    </row>
    <row r="64" spans="1:8" x14ac:dyDescent="0.3">
      <c r="A64" s="74">
        <v>108014</v>
      </c>
      <c r="B64" s="131" t="s">
        <v>1139</v>
      </c>
      <c r="C64" s="76">
        <v>0</v>
      </c>
      <c r="D64" s="76">
        <v>0</v>
      </c>
      <c r="E64" s="75">
        <f t="shared" si="20"/>
        <v>0</v>
      </c>
      <c r="F64" s="76">
        <v>0</v>
      </c>
      <c r="G64" s="76">
        <v>0</v>
      </c>
      <c r="H64" s="75">
        <f t="shared" si="21"/>
        <v>0</v>
      </c>
    </row>
    <row r="65" spans="1:8" x14ac:dyDescent="0.3">
      <c r="A65" s="74">
        <v>108021</v>
      </c>
      <c r="B65" s="131" t="s">
        <v>1140</v>
      </c>
      <c r="C65" s="76">
        <v>0</v>
      </c>
      <c r="D65" s="76">
        <v>0</v>
      </c>
      <c r="E65" s="75">
        <f t="shared" si="20"/>
        <v>0</v>
      </c>
      <c r="F65" s="76">
        <v>0</v>
      </c>
      <c r="G65" s="76">
        <v>0</v>
      </c>
      <c r="H65" s="75">
        <f t="shared" si="21"/>
        <v>0</v>
      </c>
    </row>
    <row r="66" spans="1:8" x14ac:dyDescent="0.3">
      <c r="A66" s="74">
        <v>108031</v>
      </c>
      <c r="B66" s="131" t="s">
        <v>1141</v>
      </c>
      <c r="C66" s="76">
        <v>1498.86</v>
      </c>
      <c r="D66" s="76">
        <v>575</v>
      </c>
      <c r="E66" s="75">
        <f t="shared" si="20"/>
        <v>-923.8599999999999</v>
      </c>
      <c r="F66" s="76">
        <v>1500</v>
      </c>
      <c r="G66" s="76">
        <v>1250</v>
      </c>
      <c r="H66" s="75">
        <f t="shared" si="21"/>
        <v>-250</v>
      </c>
    </row>
    <row r="67" spans="1:8" x14ac:dyDescent="0.3">
      <c r="A67" s="74">
        <v>108032</v>
      </c>
      <c r="B67" s="131" t="s">
        <v>505</v>
      </c>
      <c r="C67" s="76">
        <v>0</v>
      </c>
      <c r="D67" s="76">
        <v>0</v>
      </c>
      <c r="E67" s="75">
        <f t="shared" si="20"/>
        <v>0</v>
      </c>
      <c r="F67" s="76">
        <v>0</v>
      </c>
      <c r="G67" s="76">
        <v>0</v>
      </c>
      <c r="H67" s="75">
        <f t="shared" si="21"/>
        <v>0</v>
      </c>
    </row>
    <row r="68" spans="1:8" x14ac:dyDescent="0.3">
      <c r="A68" s="74">
        <v>108033</v>
      </c>
      <c r="B68" s="131" t="s">
        <v>1142</v>
      </c>
      <c r="C68" s="76">
        <v>0</v>
      </c>
      <c r="D68" s="76">
        <v>0</v>
      </c>
      <c r="E68" s="75">
        <f t="shared" si="20"/>
        <v>0</v>
      </c>
      <c r="F68" s="76">
        <v>0</v>
      </c>
      <c r="G68" s="76">
        <v>0</v>
      </c>
      <c r="H68" s="75">
        <f t="shared" si="21"/>
        <v>0</v>
      </c>
    </row>
    <row r="69" spans="1:8" x14ac:dyDescent="0.3">
      <c r="A69" s="88">
        <v>108034</v>
      </c>
      <c r="B69" s="133" t="s">
        <v>508</v>
      </c>
      <c r="C69" s="102">
        <v>0</v>
      </c>
      <c r="D69" s="102">
        <v>0</v>
      </c>
      <c r="E69" s="75">
        <f t="shared" si="20"/>
        <v>0</v>
      </c>
      <c r="F69" s="102">
        <v>0</v>
      </c>
      <c r="G69" s="102">
        <v>0</v>
      </c>
      <c r="H69" s="75">
        <f t="shared" si="21"/>
        <v>0</v>
      </c>
    </row>
    <row r="70" spans="1:8" x14ac:dyDescent="0.3">
      <c r="A70" s="72">
        <v>109</v>
      </c>
      <c r="B70" s="72" t="s">
        <v>21</v>
      </c>
      <c r="C70" s="73">
        <f t="shared" ref="C70:H70" si="22">SUM(C71:C75)</f>
        <v>26617.34</v>
      </c>
      <c r="D70" s="73">
        <f t="shared" si="22"/>
        <v>1164.8800000000001</v>
      </c>
      <c r="E70" s="73">
        <f t="shared" si="22"/>
        <v>-25452.46</v>
      </c>
      <c r="F70" s="73">
        <f t="shared" si="22"/>
        <v>25750</v>
      </c>
      <c r="G70" s="73">
        <f t="shared" si="22"/>
        <v>0</v>
      </c>
      <c r="H70" s="73">
        <f t="shared" si="22"/>
        <v>-25750</v>
      </c>
    </row>
    <row r="71" spans="1:8" x14ac:dyDescent="0.3">
      <c r="A71" s="74">
        <v>109011</v>
      </c>
      <c r="B71" s="131" t="s">
        <v>1364</v>
      </c>
      <c r="C71" s="75">
        <v>300</v>
      </c>
      <c r="D71" s="75">
        <v>150</v>
      </c>
      <c r="E71" s="75">
        <f>D71-C71</f>
        <v>-150</v>
      </c>
      <c r="F71" s="75">
        <v>500</v>
      </c>
      <c r="G71" s="75">
        <v>0</v>
      </c>
      <c r="H71" s="75">
        <f>G71-F71</f>
        <v>-500</v>
      </c>
    </row>
    <row r="72" spans="1:8" x14ac:dyDescent="0.3">
      <c r="A72" s="74">
        <v>109012</v>
      </c>
      <c r="B72" s="74" t="s">
        <v>1144</v>
      </c>
      <c r="C72" s="76">
        <v>26309.84</v>
      </c>
      <c r="D72" s="75">
        <v>1014.88</v>
      </c>
      <c r="E72" s="75">
        <f>D72-C72</f>
        <v>-25294.959999999999</v>
      </c>
      <c r="F72" s="76">
        <v>25000</v>
      </c>
      <c r="G72" s="75">
        <v>0</v>
      </c>
      <c r="H72" s="75">
        <f>G72-F72</f>
        <v>-25000</v>
      </c>
    </row>
    <row r="73" spans="1:8" x14ac:dyDescent="0.3">
      <c r="A73" s="74">
        <v>109021</v>
      </c>
      <c r="B73" s="74" t="s">
        <v>1145</v>
      </c>
      <c r="C73" s="75">
        <v>0</v>
      </c>
      <c r="D73" s="75">
        <v>0</v>
      </c>
      <c r="E73" s="75">
        <f>D73-C73</f>
        <v>0</v>
      </c>
      <c r="F73" s="75">
        <v>0</v>
      </c>
      <c r="G73" s="75">
        <v>0</v>
      </c>
      <c r="H73" s="75">
        <f>G73-F73</f>
        <v>0</v>
      </c>
    </row>
    <row r="74" spans="1:8" x14ac:dyDescent="0.3">
      <c r="A74" s="74">
        <v>109022</v>
      </c>
      <c r="B74" s="74" t="s">
        <v>1146</v>
      </c>
      <c r="C74" s="76">
        <v>7.5</v>
      </c>
      <c r="D74" s="75">
        <v>0</v>
      </c>
      <c r="E74" s="75">
        <f>D74-C74</f>
        <v>-7.5</v>
      </c>
      <c r="F74" s="76">
        <v>250</v>
      </c>
      <c r="G74" s="75">
        <v>0</v>
      </c>
      <c r="H74" s="75">
        <f>G74-F74</f>
        <v>-250</v>
      </c>
    </row>
    <row r="75" spans="1:8" x14ac:dyDescent="0.3">
      <c r="A75" s="74">
        <v>109031</v>
      </c>
      <c r="B75" s="74" t="s">
        <v>1105</v>
      </c>
      <c r="C75" s="76">
        <v>0</v>
      </c>
      <c r="D75" s="75">
        <v>0</v>
      </c>
      <c r="E75" s="75">
        <f>D75-C75</f>
        <v>0</v>
      </c>
      <c r="F75" s="76">
        <v>0</v>
      </c>
      <c r="G75" s="75">
        <v>0</v>
      </c>
      <c r="H75" s="75">
        <f>G75-F75</f>
        <v>0</v>
      </c>
    </row>
    <row r="76" spans="1:8" x14ac:dyDescent="0.3">
      <c r="A76" s="72">
        <v>110</v>
      </c>
      <c r="B76" s="72" t="s">
        <v>25</v>
      </c>
      <c r="C76" s="73">
        <f t="shared" ref="C76:H76" si="23">SUM(C77:C84)</f>
        <v>757.81</v>
      </c>
      <c r="D76" s="73">
        <f t="shared" si="23"/>
        <v>0</v>
      </c>
      <c r="E76" s="73">
        <f t="shared" si="23"/>
        <v>-757.81</v>
      </c>
      <c r="F76" s="73">
        <f t="shared" si="23"/>
        <v>1250</v>
      </c>
      <c r="G76" s="73">
        <f t="shared" si="23"/>
        <v>0</v>
      </c>
      <c r="H76" s="73">
        <f t="shared" si="23"/>
        <v>-1250</v>
      </c>
    </row>
    <row r="77" spans="1:8" x14ac:dyDescent="0.3">
      <c r="A77" s="74">
        <v>110011</v>
      </c>
      <c r="B77" s="74" t="s">
        <v>1147</v>
      </c>
      <c r="C77" s="75">
        <v>431.53</v>
      </c>
      <c r="D77" s="75">
        <v>0</v>
      </c>
      <c r="E77" s="75">
        <f t="shared" ref="E77:E84" si="24">D77-C77</f>
        <v>-431.53</v>
      </c>
      <c r="F77" s="75">
        <v>500</v>
      </c>
      <c r="G77" s="75">
        <v>0</v>
      </c>
      <c r="H77" s="75">
        <f t="shared" ref="H77:H84" si="25">G77-F77</f>
        <v>-500</v>
      </c>
    </row>
    <row r="78" spans="1:8" x14ac:dyDescent="0.3">
      <c r="A78" s="74">
        <v>110012</v>
      </c>
      <c r="B78" s="74" t="s">
        <v>1148</v>
      </c>
      <c r="C78" s="75">
        <v>199.98</v>
      </c>
      <c r="D78" s="75">
        <v>0</v>
      </c>
      <c r="E78" s="75">
        <f t="shared" si="24"/>
        <v>-199.98</v>
      </c>
      <c r="F78" s="75">
        <v>0</v>
      </c>
      <c r="G78" s="75">
        <v>0</v>
      </c>
      <c r="H78" s="75">
        <f t="shared" si="25"/>
        <v>0</v>
      </c>
    </row>
    <row r="79" spans="1:8" x14ac:dyDescent="0.3">
      <c r="A79" s="74">
        <v>110013</v>
      </c>
      <c r="B79" s="74" t="s">
        <v>1365</v>
      </c>
      <c r="C79" s="75">
        <v>0</v>
      </c>
      <c r="D79" s="75">
        <v>0</v>
      </c>
      <c r="E79" s="75">
        <f t="shared" si="24"/>
        <v>0</v>
      </c>
      <c r="F79" s="75">
        <v>250</v>
      </c>
      <c r="G79" s="75">
        <v>0</v>
      </c>
      <c r="H79" s="75">
        <f t="shared" si="25"/>
        <v>-250</v>
      </c>
    </row>
    <row r="80" spans="1:8" x14ac:dyDescent="0.3">
      <c r="A80" s="74">
        <v>110014</v>
      </c>
      <c r="B80" s="74" t="s">
        <v>1366</v>
      </c>
      <c r="C80" s="75">
        <v>0</v>
      </c>
      <c r="D80" s="75">
        <v>0</v>
      </c>
      <c r="E80" s="75">
        <f t="shared" si="24"/>
        <v>0</v>
      </c>
      <c r="F80" s="75">
        <v>100</v>
      </c>
      <c r="G80" s="75">
        <v>0</v>
      </c>
      <c r="H80" s="75">
        <f t="shared" si="25"/>
        <v>-100</v>
      </c>
    </row>
    <row r="81" spans="1:8" x14ac:dyDescent="0.3">
      <c r="A81" s="74">
        <v>110021</v>
      </c>
      <c r="B81" s="74" t="s">
        <v>1149</v>
      </c>
      <c r="C81" s="75">
        <v>126.3</v>
      </c>
      <c r="D81" s="75">
        <v>0</v>
      </c>
      <c r="E81" s="75">
        <f t="shared" si="24"/>
        <v>-126.3</v>
      </c>
      <c r="F81" s="75">
        <v>150</v>
      </c>
      <c r="G81" s="75">
        <v>0</v>
      </c>
      <c r="H81" s="75">
        <f t="shared" si="25"/>
        <v>-150</v>
      </c>
    </row>
    <row r="82" spans="1:8" x14ac:dyDescent="0.3">
      <c r="A82" s="74">
        <v>110022</v>
      </c>
      <c r="B82" s="74" t="s">
        <v>1270</v>
      </c>
      <c r="C82" s="75">
        <v>0</v>
      </c>
      <c r="D82" s="75">
        <v>0</v>
      </c>
      <c r="E82" s="75">
        <f t="shared" si="24"/>
        <v>0</v>
      </c>
      <c r="F82" s="75">
        <v>0</v>
      </c>
      <c r="G82" s="75">
        <v>0</v>
      </c>
      <c r="H82" s="75">
        <f t="shared" si="25"/>
        <v>0</v>
      </c>
    </row>
    <row r="83" spans="1:8" x14ac:dyDescent="0.3">
      <c r="A83" s="74">
        <v>110023</v>
      </c>
      <c r="B83" s="74" t="s">
        <v>1150</v>
      </c>
      <c r="C83" s="75">
        <v>0</v>
      </c>
      <c r="D83" s="75">
        <v>0</v>
      </c>
      <c r="E83" s="75">
        <f t="shared" si="24"/>
        <v>0</v>
      </c>
      <c r="F83" s="75">
        <v>250</v>
      </c>
      <c r="G83" s="75">
        <v>0</v>
      </c>
      <c r="H83" s="75">
        <f t="shared" si="25"/>
        <v>-250</v>
      </c>
    </row>
    <row r="84" spans="1:8" x14ac:dyDescent="0.3">
      <c r="A84" s="88">
        <v>110024</v>
      </c>
      <c r="B84" s="88" t="s">
        <v>1271</v>
      </c>
      <c r="C84" s="89">
        <v>0</v>
      </c>
      <c r="D84" s="89">
        <v>0</v>
      </c>
      <c r="E84" s="89">
        <f t="shared" si="24"/>
        <v>0</v>
      </c>
      <c r="F84" s="89">
        <v>0</v>
      </c>
      <c r="G84" s="89">
        <v>0</v>
      </c>
      <c r="H84" s="89">
        <f t="shared" si="25"/>
        <v>0</v>
      </c>
    </row>
    <row r="85" spans="1:8" x14ac:dyDescent="0.3">
      <c r="A85" s="72">
        <v>111</v>
      </c>
      <c r="B85" s="72" t="s">
        <v>29</v>
      </c>
      <c r="C85" s="73">
        <f t="shared" ref="C85:H85" si="26">SUM(C86:C92)</f>
        <v>768.87</v>
      </c>
      <c r="D85" s="73">
        <f t="shared" si="26"/>
        <v>0</v>
      </c>
      <c r="E85" s="73">
        <f t="shared" si="26"/>
        <v>-768.87</v>
      </c>
      <c r="F85" s="73">
        <f t="shared" si="26"/>
        <v>1375</v>
      </c>
      <c r="G85" s="73">
        <f t="shared" si="26"/>
        <v>0</v>
      </c>
      <c r="H85" s="73">
        <f t="shared" si="26"/>
        <v>-1375</v>
      </c>
    </row>
    <row r="86" spans="1:8" x14ac:dyDescent="0.3">
      <c r="A86" s="74">
        <v>111011</v>
      </c>
      <c r="B86" s="74" t="s">
        <v>1151</v>
      </c>
      <c r="C86" s="75">
        <v>120</v>
      </c>
      <c r="D86" s="75">
        <v>0</v>
      </c>
      <c r="E86" s="75">
        <f t="shared" ref="E86:E92" si="27">D86-C86</f>
        <v>-120</v>
      </c>
      <c r="F86" s="75">
        <v>125</v>
      </c>
      <c r="G86" s="75">
        <v>0</v>
      </c>
      <c r="H86" s="75">
        <f t="shared" ref="H86:H92" si="28">G86-F86</f>
        <v>-125</v>
      </c>
    </row>
    <row r="87" spans="1:8" x14ac:dyDescent="0.3">
      <c r="A87" s="74">
        <v>111021</v>
      </c>
      <c r="B87" s="74" t="s">
        <v>1355</v>
      </c>
      <c r="C87" s="76">
        <v>450</v>
      </c>
      <c r="D87" s="75">
        <v>0</v>
      </c>
      <c r="E87" s="75">
        <f t="shared" si="27"/>
        <v>-450</v>
      </c>
      <c r="F87" s="76">
        <v>750</v>
      </c>
      <c r="G87" s="75">
        <v>0</v>
      </c>
      <c r="H87" s="75">
        <f t="shared" si="28"/>
        <v>-750</v>
      </c>
    </row>
    <row r="88" spans="1:8" x14ac:dyDescent="0.3">
      <c r="A88" s="74">
        <v>111031</v>
      </c>
      <c r="B88" s="74" t="s">
        <v>1153</v>
      </c>
      <c r="C88" s="75">
        <v>0</v>
      </c>
      <c r="D88" s="75">
        <v>0</v>
      </c>
      <c r="E88" s="75">
        <f t="shared" si="27"/>
        <v>0</v>
      </c>
      <c r="F88" s="75">
        <v>125</v>
      </c>
      <c r="G88" s="75">
        <v>0</v>
      </c>
      <c r="H88" s="75">
        <f t="shared" si="28"/>
        <v>-125</v>
      </c>
    </row>
    <row r="89" spans="1:8" x14ac:dyDescent="0.3">
      <c r="A89" s="74">
        <v>111032</v>
      </c>
      <c r="B89" s="74" t="s">
        <v>1154</v>
      </c>
      <c r="C89" s="75">
        <v>0</v>
      </c>
      <c r="D89" s="75">
        <v>0</v>
      </c>
      <c r="E89" s="75">
        <f t="shared" si="27"/>
        <v>0</v>
      </c>
      <c r="F89" s="75">
        <v>125</v>
      </c>
      <c r="G89" s="75">
        <v>0</v>
      </c>
      <c r="H89" s="75">
        <f t="shared" si="28"/>
        <v>-125</v>
      </c>
    </row>
    <row r="90" spans="1:8" x14ac:dyDescent="0.3">
      <c r="A90" s="74">
        <v>111033</v>
      </c>
      <c r="B90" s="74" t="s">
        <v>516</v>
      </c>
      <c r="C90" s="75">
        <v>0</v>
      </c>
      <c r="D90" s="75">
        <v>0</v>
      </c>
      <c r="E90" s="75">
        <f t="shared" si="27"/>
        <v>0</v>
      </c>
      <c r="F90" s="75">
        <v>0</v>
      </c>
      <c r="G90" s="75">
        <v>0</v>
      </c>
      <c r="H90" s="75">
        <f t="shared" si="28"/>
        <v>0</v>
      </c>
    </row>
    <row r="91" spans="1:8" x14ac:dyDescent="0.3">
      <c r="A91" s="74">
        <v>111034</v>
      </c>
      <c r="B91" s="74" t="s">
        <v>1507</v>
      </c>
      <c r="C91" s="75">
        <v>198.87</v>
      </c>
      <c r="D91" s="75">
        <v>0</v>
      </c>
      <c r="E91" s="75">
        <f t="shared" si="27"/>
        <v>-198.87</v>
      </c>
      <c r="F91" s="75">
        <v>125</v>
      </c>
      <c r="G91" s="75">
        <v>0</v>
      </c>
      <c r="H91" s="75">
        <f t="shared" si="28"/>
        <v>-125</v>
      </c>
    </row>
    <row r="92" spans="1:8" x14ac:dyDescent="0.3">
      <c r="A92" s="74">
        <v>111035</v>
      </c>
      <c r="B92" s="74" t="s">
        <v>520</v>
      </c>
      <c r="C92" s="75">
        <v>0</v>
      </c>
      <c r="D92" s="75">
        <v>0</v>
      </c>
      <c r="E92" s="75">
        <f t="shared" si="27"/>
        <v>0</v>
      </c>
      <c r="F92" s="75">
        <v>125</v>
      </c>
      <c r="G92" s="75">
        <v>0</v>
      </c>
      <c r="H92" s="75">
        <f t="shared" si="28"/>
        <v>-125</v>
      </c>
    </row>
    <row r="93" spans="1:8" x14ac:dyDescent="0.3">
      <c r="A93" s="72">
        <v>112</v>
      </c>
      <c r="B93" s="72" t="s">
        <v>1155</v>
      </c>
      <c r="C93" s="73">
        <f t="shared" ref="C93:H93" si="29">SUM(C94:C96)</f>
        <v>0</v>
      </c>
      <c r="D93" s="73">
        <f t="shared" si="29"/>
        <v>0</v>
      </c>
      <c r="E93" s="73">
        <f t="shared" si="29"/>
        <v>0</v>
      </c>
      <c r="F93" s="73">
        <f t="shared" si="29"/>
        <v>350</v>
      </c>
      <c r="G93" s="73">
        <f t="shared" si="29"/>
        <v>0</v>
      </c>
      <c r="H93" s="73">
        <f t="shared" si="29"/>
        <v>-350</v>
      </c>
    </row>
    <row r="94" spans="1:8" x14ac:dyDescent="0.3">
      <c r="A94" s="74">
        <v>112011</v>
      </c>
      <c r="B94" s="74" t="s">
        <v>1156</v>
      </c>
      <c r="C94" s="75">
        <v>0</v>
      </c>
      <c r="D94" s="75">
        <v>0</v>
      </c>
      <c r="E94" s="75">
        <f>D94-C94</f>
        <v>0</v>
      </c>
      <c r="F94" s="75">
        <v>350</v>
      </c>
      <c r="G94" s="75">
        <v>0</v>
      </c>
      <c r="H94" s="75">
        <f>G94-F94</f>
        <v>-350</v>
      </c>
    </row>
    <row r="95" spans="1:8" x14ac:dyDescent="0.3">
      <c r="A95" s="74">
        <v>112012</v>
      </c>
      <c r="B95" s="74" t="s">
        <v>999</v>
      </c>
      <c r="C95" s="76">
        <v>0</v>
      </c>
      <c r="D95" s="75">
        <v>0</v>
      </c>
      <c r="E95" s="75">
        <f>D95-C95</f>
        <v>0</v>
      </c>
      <c r="F95" s="76">
        <v>0</v>
      </c>
      <c r="G95" s="75">
        <v>0</v>
      </c>
      <c r="H95" s="75">
        <f>G95-F95</f>
        <v>0</v>
      </c>
    </row>
    <row r="96" spans="1:8" x14ac:dyDescent="0.3">
      <c r="A96" s="74">
        <v>112021</v>
      </c>
      <c r="B96" s="74" t="s">
        <v>1157</v>
      </c>
      <c r="C96" s="76">
        <v>0</v>
      </c>
      <c r="D96" s="75">
        <v>0</v>
      </c>
      <c r="E96" s="75">
        <f>D96-C96</f>
        <v>0</v>
      </c>
      <c r="F96" s="76">
        <v>0</v>
      </c>
      <c r="G96" s="75">
        <v>0</v>
      </c>
      <c r="H96" s="75">
        <f>G96-F96</f>
        <v>0</v>
      </c>
    </row>
    <row r="97" spans="1:8" x14ac:dyDescent="0.3">
      <c r="A97" s="72">
        <v>113</v>
      </c>
      <c r="B97" s="72" t="s">
        <v>31</v>
      </c>
      <c r="C97" s="73">
        <f t="shared" ref="C97:H97" si="30">SUM(C98:C104)</f>
        <v>5593.97</v>
      </c>
      <c r="D97" s="73">
        <f t="shared" si="30"/>
        <v>305.04000000000002</v>
      </c>
      <c r="E97" s="73">
        <f t="shared" si="30"/>
        <v>-5288.93</v>
      </c>
      <c r="F97" s="73">
        <f t="shared" si="30"/>
        <v>9550</v>
      </c>
      <c r="G97" s="73">
        <f t="shared" si="30"/>
        <v>400</v>
      </c>
      <c r="H97" s="73">
        <f t="shared" si="30"/>
        <v>-9150</v>
      </c>
    </row>
    <row r="98" spans="1:8" x14ac:dyDescent="0.3">
      <c r="A98" s="74">
        <v>113011</v>
      </c>
      <c r="B98" s="74" t="s">
        <v>1158</v>
      </c>
      <c r="C98" s="75">
        <v>84.8</v>
      </c>
      <c r="D98" s="75">
        <v>0</v>
      </c>
      <c r="E98" s="75">
        <f t="shared" ref="E98:E104" si="31">D98-C98</f>
        <v>-84.8</v>
      </c>
      <c r="F98" s="75">
        <v>250</v>
      </c>
      <c r="G98" s="75">
        <v>0</v>
      </c>
      <c r="H98" s="75">
        <f t="shared" ref="H98:H104" si="32">G98-F98</f>
        <v>-250</v>
      </c>
    </row>
    <row r="99" spans="1:8" x14ac:dyDescent="0.3">
      <c r="A99" s="74">
        <v>113012</v>
      </c>
      <c r="B99" s="74" t="s">
        <v>1159</v>
      </c>
      <c r="C99" s="75">
        <v>157.41999999999999</v>
      </c>
      <c r="D99" s="75">
        <v>0</v>
      </c>
      <c r="E99" s="75">
        <f t="shared" si="31"/>
        <v>-157.41999999999999</v>
      </c>
      <c r="F99" s="75">
        <v>150</v>
      </c>
      <c r="G99" s="75">
        <v>0</v>
      </c>
      <c r="H99" s="75">
        <f t="shared" si="32"/>
        <v>-150</v>
      </c>
    </row>
    <row r="100" spans="1:8" x14ac:dyDescent="0.3">
      <c r="A100" s="74">
        <v>113013</v>
      </c>
      <c r="B100" s="74" t="s">
        <v>1160</v>
      </c>
      <c r="C100" s="76">
        <v>1283.31</v>
      </c>
      <c r="D100" s="76">
        <v>305.04000000000002</v>
      </c>
      <c r="E100" s="75">
        <f t="shared" si="31"/>
        <v>-978.27</v>
      </c>
      <c r="F100" s="76">
        <v>1000</v>
      </c>
      <c r="G100" s="76">
        <v>400</v>
      </c>
      <c r="H100" s="75">
        <f t="shared" si="32"/>
        <v>-600</v>
      </c>
    </row>
    <row r="101" spans="1:8" x14ac:dyDescent="0.3">
      <c r="A101" s="74">
        <v>113014</v>
      </c>
      <c r="B101" s="74" t="s">
        <v>1161</v>
      </c>
      <c r="C101" s="76">
        <v>88</v>
      </c>
      <c r="D101" s="76">
        <v>0</v>
      </c>
      <c r="E101" s="75">
        <f t="shared" si="31"/>
        <v>-88</v>
      </c>
      <c r="F101" s="76">
        <v>75</v>
      </c>
      <c r="G101" s="76">
        <v>0</v>
      </c>
      <c r="H101" s="75">
        <f t="shared" si="32"/>
        <v>-75</v>
      </c>
    </row>
    <row r="102" spans="1:8" x14ac:dyDescent="0.3">
      <c r="A102" s="74">
        <v>113021</v>
      </c>
      <c r="B102" s="74" t="s">
        <v>391</v>
      </c>
      <c r="C102" s="76">
        <v>3980.44</v>
      </c>
      <c r="D102" s="76">
        <v>0</v>
      </c>
      <c r="E102" s="75">
        <f t="shared" si="31"/>
        <v>-3980.44</v>
      </c>
      <c r="F102" s="76">
        <v>6000</v>
      </c>
      <c r="G102" s="76">
        <v>0</v>
      </c>
      <c r="H102" s="75">
        <f t="shared" si="32"/>
        <v>-6000</v>
      </c>
    </row>
    <row r="103" spans="1:8" x14ac:dyDescent="0.3">
      <c r="A103" s="74">
        <v>113022</v>
      </c>
      <c r="B103" s="74" t="s">
        <v>1162</v>
      </c>
      <c r="C103" s="76">
        <v>0</v>
      </c>
      <c r="D103" s="76">
        <v>0</v>
      </c>
      <c r="E103" s="75">
        <f t="shared" si="31"/>
        <v>0</v>
      </c>
      <c r="F103" s="76">
        <v>2000</v>
      </c>
      <c r="G103" s="76">
        <v>0</v>
      </c>
      <c r="H103" s="75">
        <f t="shared" si="32"/>
        <v>-2000</v>
      </c>
    </row>
    <row r="104" spans="1:8" x14ac:dyDescent="0.3">
      <c r="A104" s="74">
        <v>113024</v>
      </c>
      <c r="B104" s="74" t="s">
        <v>1161</v>
      </c>
      <c r="C104" s="75">
        <v>0</v>
      </c>
      <c r="D104" s="75">
        <v>0</v>
      </c>
      <c r="E104" s="75">
        <f t="shared" si="31"/>
        <v>0</v>
      </c>
      <c r="F104" s="75">
        <v>75</v>
      </c>
      <c r="G104" s="75">
        <v>0</v>
      </c>
      <c r="H104" s="75">
        <f t="shared" si="32"/>
        <v>-75</v>
      </c>
    </row>
    <row r="105" spans="1:8" x14ac:dyDescent="0.3">
      <c r="A105" s="72">
        <v>114</v>
      </c>
      <c r="B105" s="72" t="s">
        <v>33</v>
      </c>
      <c r="C105" s="73">
        <f t="shared" ref="C105:H105" si="33">SUM(C106:C109)</f>
        <v>11827.83</v>
      </c>
      <c r="D105" s="73">
        <f t="shared" si="33"/>
        <v>21950</v>
      </c>
      <c r="E105" s="73">
        <f t="shared" si="33"/>
        <v>10122.17</v>
      </c>
      <c r="F105" s="73">
        <f t="shared" si="33"/>
        <v>800</v>
      </c>
      <c r="G105" s="73">
        <f t="shared" si="33"/>
        <v>10000</v>
      </c>
      <c r="H105" s="73">
        <f t="shared" si="33"/>
        <v>9200</v>
      </c>
    </row>
    <row r="106" spans="1:8" x14ac:dyDescent="0.3">
      <c r="A106" s="74">
        <v>114011</v>
      </c>
      <c r="B106" s="74" t="s">
        <v>1163</v>
      </c>
      <c r="C106" s="76">
        <v>0</v>
      </c>
      <c r="D106" s="75">
        <v>0</v>
      </c>
      <c r="E106" s="75">
        <f>D106-C106</f>
        <v>0</v>
      </c>
      <c r="F106" s="76">
        <v>0</v>
      </c>
      <c r="G106" s="75">
        <v>0</v>
      </c>
      <c r="H106" s="75">
        <f>G106-F106</f>
        <v>0</v>
      </c>
    </row>
    <row r="107" spans="1:8" x14ac:dyDescent="0.3">
      <c r="A107" s="74">
        <v>114021</v>
      </c>
      <c r="B107" s="74" t="s">
        <v>1164</v>
      </c>
      <c r="C107" s="76">
        <v>0</v>
      </c>
      <c r="D107" s="75">
        <v>0</v>
      </c>
      <c r="E107" s="75">
        <f>D107-C107</f>
        <v>0</v>
      </c>
      <c r="F107" s="76">
        <v>0</v>
      </c>
      <c r="G107" s="75">
        <v>0</v>
      </c>
      <c r="H107" s="75">
        <f>G107-F107</f>
        <v>0</v>
      </c>
    </row>
    <row r="108" spans="1:8" x14ac:dyDescent="0.3">
      <c r="A108" s="74">
        <v>114031</v>
      </c>
      <c r="B108" s="74" t="s">
        <v>449</v>
      </c>
      <c r="C108" s="75">
        <v>0</v>
      </c>
      <c r="D108" s="75">
        <v>0</v>
      </c>
      <c r="E108" s="75">
        <f>D108-C108</f>
        <v>0</v>
      </c>
      <c r="F108" s="75">
        <v>300</v>
      </c>
      <c r="G108" s="75">
        <v>0</v>
      </c>
      <c r="H108" s="75">
        <f>G108-F108</f>
        <v>-300</v>
      </c>
    </row>
    <row r="109" spans="1:8" ht="15" thickBot="1" x14ac:dyDescent="0.35">
      <c r="A109" s="74">
        <v>114032</v>
      </c>
      <c r="B109" s="131" t="s">
        <v>1360</v>
      </c>
      <c r="C109" s="77">
        <f>11827.83</f>
        <v>11827.83</v>
      </c>
      <c r="D109" s="91">
        <f>30050-8100</f>
        <v>21950</v>
      </c>
      <c r="E109" s="77">
        <f>D109-C109</f>
        <v>10122.17</v>
      </c>
      <c r="F109" s="77">
        <v>500</v>
      </c>
      <c r="G109" s="91">
        <v>10000</v>
      </c>
      <c r="H109" s="77">
        <f>G109-F109</f>
        <v>9500</v>
      </c>
    </row>
    <row r="110" spans="1:8" ht="16.2" thickBot="1" x14ac:dyDescent="0.35">
      <c r="A110" s="67">
        <v>2</v>
      </c>
      <c r="B110" s="70" t="s">
        <v>1166</v>
      </c>
      <c r="C110" s="71">
        <f t="shared" ref="C110:H110" si="34">C111+C119+C135+C143+C148</f>
        <v>100371.74000000002</v>
      </c>
      <c r="D110" s="71">
        <f t="shared" si="34"/>
        <v>87704.37</v>
      </c>
      <c r="E110" s="71">
        <f t="shared" si="34"/>
        <v>-12667.369999999999</v>
      </c>
      <c r="F110" s="71">
        <f t="shared" si="34"/>
        <v>92820.106</v>
      </c>
      <c r="G110" s="71">
        <f t="shared" si="34"/>
        <v>83091.220019051252</v>
      </c>
      <c r="H110" s="71">
        <f t="shared" si="34"/>
        <v>-9728.8859809487476</v>
      </c>
    </row>
    <row r="111" spans="1:8" x14ac:dyDescent="0.3">
      <c r="A111" s="72">
        <v>201</v>
      </c>
      <c r="B111" s="72" t="s">
        <v>84</v>
      </c>
      <c r="C111" s="73">
        <f t="shared" ref="C111:H111" si="35">SUM(C112:C118)</f>
        <v>39576.53</v>
      </c>
      <c r="D111" s="73">
        <f t="shared" si="35"/>
        <v>31881.33</v>
      </c>
      <c r="E111" s="73">
        <f t="shared" si="35"/>
        <v>-7695.1999999999971</v>
      </c>
      <c r="F111" s="73">
        <f t="shared" si="35"/>
        <v>39757.595999999998</v>
      </c>
      <c r="G111" s="73">
        <f t="shared" si="35"/>
        <v>31881.33</v>
      </c>
      <c r="H111" s="73">
        <f t="shared" si="35"/>
        <v>-7876.265999999996</v>
      </c>
    </row>
    <row r="112" spans="1:8" x14ac:dyDescent="0.3">
      <c r="A112" s="74">
        <v>201011</v>
      </c>
      <c r="B112" s="74" t="s">
        <v>1167</v>
      </c>
      <c r="C112" s="75">
        <v>0</v>
      </c>
      <c r="D112" s="75">
        <v>0</v>
      </c>
      <c r="E112" s="75">
        <f>D112-C112</f>
        <v>0</v>
      </c>
      <c r="F112" s="75">
        <v>0</v>
      </c>
      <c r="G112" s="75">
        <v>0</v>
      </c>
      <c r="H112" s="75">
        <f>G112-F112</f>
        <v>0</v>
      </c>
    </row>
    <row r="113" spans="1:11" x14ac:dyDescent="0.3">
      <c r="A113" s="74">
        <v>201021</v>
      </c>
      <c r="B113" s="74" t="s">
        <v>1168</v>
      </c>
      <c r="C113" s="75">
        <v>0</v>
      </c>
      <c r="D113" s="75">
        <v>0</v>
      </c>
      <c r="E113" s="75">
        <f t="shared" ref="E113:E118" si="36">D113-C113</f>
        <v>0</v>
      </c>
      <c r="F113" s="75">
        <v>0</v>
      </c>
      <c r="G113" s="75">
        <v>0</v>
      </c>
      <c r="H113" s="75">
        <f t="shared" ref="H113:H118" si="37">G113-F113</f>
        <v>0</v>
      </c>
    </row>
    <row r="114" spans="1:11" x14ac:dyDescent="0.3">
      <c r="A114" s="74">
        <v>201041</v>
      </c>
      <c r="B114" s="74" t="s">
        <v>1169</v>
      </c>
      <c r="C114" s="75">
        <v>478.89</v>
      </c>
      <c r="D114" s="75">
        <v>0</v>
      </c>
      <c r="E114" s="75">
        <f t="shared" si="36"/>
        <v>-478.89</v>
      </c>
      <c r="F114" s="75">
        <v>1000</v>
      </c>
      <c r="G114" s="75">
        <v>0</v>
      </c>
      <c r="H114" s="75">
        <f t="shared" si="37"/>
        <v>-1000</v>
      </c>
    </row>
    <row r="115" spans="1:11" x14ac:dyDescent="0.3">
      <c r="A115" s="74">
        <v>201042</v>
      </c>
      <c r="B115" s="74" t="s">
        <v>1170</v>
      </c>
      <c r="C115" s="76">
        <v>840</v>
      </c>
      <c r="D115" s="75">
        <v>0</v>
      </c>
      <c r="E115" s="75">
        <f t="shared" si="36"/>
        <v>-840</v>
      </c>
      <c r="F115" s="76">
        <v>500</v>
      </c>
      <c r="G115" s="75">
        <v>0</v>
      </c>
      <c r="H115" s="75">
        <f t="shared" si="37"/>
        <v>-500</v>
      </c>
    </row>
    <row r="116" spans="1:11" x14ac:dyDescent="0.3">
      <c r="A116" s="74">
        <v>201043</v>
      </c>
      <c r="B116" s="74" t="s">
        <v>1171</v>
      </c>
      <c r="C116" s="76">
        <v>0</v>
      </c>
      <c r="D116" s="76">
        <v>0</v>
      </c>
      <c r="E116" s="75">
        <f t="shared" si="36"/>
        <v>0</v>
      </c>
      <c r="F116" s="76">
        <v>0</v>
      </c>
      <c r="G116" s="76">
        <v>0</v>
      </c>
      <c r="H116" s="75">
        <f t="shared" si="37"/>
        <v>0</v>
      </c>
    </row>
    <row r="117" spans="1:11" x14ac:dyDescent="0.3">
      <c r="A117" s="74">
        <v>201044</v>
      </c>
      <c r="B117" s="74" t="s">
        <v>1172</v>
      </c>
      <c r="C117" s="76">
        <v>0</v>
      </c>
      <c r="D117" s="76">
        <v>0</v>
      </c>
      <c r="E117" s="75">
        <f t="shared" si="36"/>
        <v>0</v>
      </c>
      <c r="F117" s="76">
        <v>0</v>
      </c>
      <c r="G117" s="76">
        <v>0</v>
      </c>
      <c r="H117" s="75">
        <f t="shared" si="37"/>
        <v>0</v>
      </c>
    </row>
    <row r="118" spans="1:11" x14ac:dyDescent="0.3">
      <c r="A118" s="74">
        <v>201045</v>
      </c>
      <c r="B118" s="74" t="s">
        <v>660</v>
      </c>
      <c r="C118" s="76">
        <v>38257.64</v>
      </c>
      <c r="D118" s="76">
        <v>31881.33</v>
      </c>
      <c r="E118" s="75">
        <f t="shared" si="36"/>
        <v>-6376.3099999999977</v>
      </c>
      <c r="F118" s="76">
        <f>G118*1.2</f>
        <v>38257.595999999998</v>
      </c>
      <c r="G118" s="76">
        <f>31881.33</f>
        <v>31881.33</v>
      </c>
      <c r="H118" s="75">
        <f t="shared" si="37"/>
        <v>-6376.265999999996</v>
      </c>
    </row>
    <row r="119" spans="1:11" x14ac:dyDescent="0.3">
      <c r="A119" s="72">
        <v>202</v>
      </c>
      <c r="B119" s="72" t="s">
        <v>86</v>
      </c>
      <c r="C119" s="73">
        <f t="shared" ref="C119:H119" si="38">SUM(C120:C134)</f>
        <v>36302.450000000004</v>
      </c>
      <c r="D119" s="73">
        <f t="shared" si="38"/>
        <v>34959.89</v>
      </c>
      <c r="E119" s="73">
        <f t="shared" si="38"/>
        <v>-1342.5600000000029</v>
      </c>
      <c r="F119" s="73">
        <f t="shared" si="38"/>
        <v>34812.51</v>
      </c>
      <c r="G119" s="73">
        <f t="shared" si="38"/>
        <v>34959.89001905125</v>
      </c>
      <c r="H119" s="73">
        <f t="shared" si="38"/>
        <v>147.38001905124838</v>
      </c>
    </row>
    <row r="120" spans="1:11" x14ac:dyDescent="0.3">
      <c r="A120" s="74">
        <v>202011</v>
      </c>
      <c r="B120" s="74" t="s">
        <v>1173</v>
      </c>
      <c r="C120" s="76">
        <v>142</v>
      </c>
      <c r="D120" s="75">
        <v>0</v>
      </c>
      <c r="E120" s="75">
        <f t="shared" ref="E120:E134" si="39">D120-C120</f>
        <v>-142</v>
      </c>
      <c r="F120" s="76">
        <v>200</v>
      </c>
      <c r="G120" s="75">
        <v>0</v>
      </c>
      <c r="H120" s="75">
        <f t="shared" ref="H120:H134" si="40">G120-F120</f>
        <v>-200</v>
      </c>
    </row>
    <row r="121" spans="1:11" x14ac:dyDescent="0.3">
      <c r="A121" s="74">
        <v>202012</v>
      </c>
      <c r="B121" s="74" t="s">
        <v>1174</v>
      </c>
      <c r="C121" s="75">
        <v>555</v>
      </c>
      <c r="D121" s="75">
        <v>28560</v>
      </c>
      <c r="E121" s="75">
        <f t="shared" si="39"/>
        <v>28005</v>
      </c>
      <c r="F121" s="75">
        <v>0</v>
      </c>
      <c r="G121" s="75">
        <v>28560</v>
      </c>
      <c r="H121" s="75">
        <f t="shared" si="40"/>
        <v>28560</v>
      </c>
    </row>
    <row r="122" spans="1:11" x14ac:dyDescent="0.3">
      <c r="A122" s="74">
        <v>202021</v>
      </c>
      <c r="B122" s="74" t="s">
        <v>1508</v>
      </c>
      <c r="C122" s="75">
        <v>2086.4299999999998</v>
      </c>
      <c r="D122" s="76">
        <v>1946.39</v>
      </c>
      <c r="E122" s="75">
        <f t="shared" si="39"/>
        <v>-140.03999999999974</v>
      </c>
      <c r="F122" s="75">
        <v>2017.2</v>
      </c>
      <c r="G122" s="76">
        <f>2017.2*0.9648982119</f>
        <v>1946.3926730446801</v>
      </c>
      <c r="H122" s="75">
        <f t="shared" si="40"/>
        <v>-70.807326955319922</v>
      </c>
    </row>
    <row r="123" spans="1:11" x14ac:dyDescent="0.3">
      <c r="A123" s="74">
        <v>202022</v>
      </c>
      <c r="B123" s="74" t="s">
        <v>1509</v>
      </c>
      <c r="C123" s="75">
        <v>52</v>
      </c>
      <c r="D123" s="76">
        <v>0</v>
      </c>
      <c r="E123" s="75">
        <f t="shared" si="39"/>
        <v>-52</v>
      </c>
      <c r="F123" s="75">
        <v>750</v>
      </c>
      <c r="G123" s="76">
        <v>0</v>
      </c>
      <c r="H123" s="75">
        <f t="shared" si="40"/>
        <v>-750</v>
      </c>
    </row>
    <row r="124" spans="1:11" x14ac:dyDescent="0.3">
      <c r="A124" s="74">
        <v>202023</v>
      </c>
      <c r="B124" s="74" t="s">
        <v>1510</v>
      </c>
      <c r="C124" s="75">
        <v>516</v>
      </c>
      <c r="D124" s="76">
        <v>0</v>
      </c>
      <c r="E124" s="75">
        <f t="shared" si="39"/>
        <v>-516</v>
      </c>
      <c r="F124" s="75">
        <v>375</v>
      </c>
      <c r="G124" s="76">
        <v>0</v>
      </c>
      <c r="H124" s="75">
        <f t="shared" si="40"/>
        <v>-375</v>
      </c>
      <c r="K124" s="149"/>
    </row>
    <row r="125" spans="1:11" x14ac:dyDescent="0.3">
      <c r="A125" s="74">
        <v>202024</v>
      </c>
      <c r="B125" s="74" t="s">
        <v>1512</v>
      </c>
      <c r="C125" s="75">
        <v>102.88</v>
      </c>
      <c r="D125" s="76">
        <v>0</v>
      </c>
      <c r="E125" s="75">
        <f t="shared" si="39"/>
        <v>-102.88</v>
      </c>
      <c r="F125" s="75">
        <v>100</v>
      </c>
      <c r="G125" s="76">
        <v>0</v>
      </c>
      <c r="H125" s="75">
        <f t="shared" si="40"/>
        <v>-100</v>
      </c>
    </row>
    <row r="126" spans="1:11" x14ac:dyDescent="0.3">
      <c r="A126" s="74">
        <v>202025</v>
      </c>
      <c r="B126" s="74" t="s">
        <v>1513</v>
      </c>
      <c r="C126" s="75">
        <v>6003.63</v>
      </c>
      <c r="D126" s="76">
        <v>0</v>
      </c>
      <c r="E126" s="75">
        <f t="shared" si="39"/>
        <v>-6003.63</v>
      </c>
      <c r="F126" s="75">
        <v>6000</v>
      </c>
      <c r="G126" s="76">
        <v>0</v>
      </c>
      <c r="H126" s="75">
        <f t="shared" si="40"/>
        <v>-6000</v>
      </c>
    </row>
    <row r="127" spans="1:11" x14ac:dyDescent="0.3">
      <c r="A127" s="74">
        <v>202026</v>
      </c>
      <c r="B127" s="74" t="s">
        <v>1511</v>
      </c>
      <c r="C127" s="76">
        <v>199.32</v>
      </c>
      <c r="D127" s="76">
        <v>0</v>
      </c>
      <c r="E127" s="75">
        <f t="shared" si="39"/>
        <v>-199.32</v>
      </c>
      <c r="F127" s="76">
        <v>400</v>
      </c>
      <c r="G127" s="76">
        <v>0</v>
      </c>
      <c r="H127" s="75">
        <f t="shared" si="40"/>
        <v>-400</v>
      </c>
    </row>
    <row r="128" spans="1:11" x14ac:dyDescent="0.3">
      <c r="A128" s="74">
        <v>202031</v>
      </c>
      <c r="B128" s="74" t="s">
        <v>1181</v>
      </c>
      <c r="C128" s="75">
        <v>904.95</v>
      </c>
      <c r="D128" s="76">
        <v>0</v>
      </c>
      <c r="E128" s="75">
        <f t="shared" si="39"/>
        <v>-904.95</v>
      </c>
      <c r="F128" s="75">
        <v>869.8</v>
      </c>
      <c r="G128" s="76">
        <v>0</v>
      </c>
      <c r="H128" s="75">
        <f t="shared" si="40"/>
        <v>-869.8</v>
      </c>
    </row>
    <row r="129" spans="1:8" x14ac:dyDescent="0.3">
      <c r="A129" s="74">
        <v>202032</v>
      </c>
      <c r="B129" s="74" t="s">
        <v>1182</v>
      </c>
      <c r="C129" s="75">
        <v>4550.91</v>
      </c>
      <c r="D129" s="76">
        <v>4453.5</v>
      </c>
      <c r="E129" s="75">
        <f t="shared" si="39"/>
        <v>-97.409999999999854</v>
      </c>
      <c r="F129" s="75">
        <v>4615.51</v>
      </c>
      <c r="G129" s="76">
        <f>4615.51*0.9648982119</f>
        <v>4453.4973460065694</v>
      </c>
      <c r="H129" s="75">
        <f t="shared" si="40"/>
        <v>-162.01265399343083</v>
      </c>
    </row>
    <row r="130" spans="1:8" x14ac:dyDescent="0.3">
      <c r="A130" s="74">
        <v>202033</v>
      </c>
      <c r="B130" s="74" t="s">
        <v>1183</v>
      </c>
      <c r="C130" s="75">
        <v>401.6</v>
      </c>
      <c r="D130" s="75">
        <v>0</v>
      </c>
      <c r="E130" s="75">
        <f t="shared" si="39"/>
        <v>-401.6</v>
      </c>
      <c r="F130" s="75">
        <v>1000</v>
      </c>
      <c r="G130" s="76">
        <v>0</v>
      </c>
      <c r="H130" s="75">
        <f t="shared" si="40"/>
        <v>-1000</v>
      </c>
    </row>
    <row r="131" spans="1:8" x14ac:dyDescent="0.3">
      <c r="A131" s="74">
        <v>202034</v>
      </c>
      <c r="B131" s="74" t="s">
        <v>1184</v>
      </c>
      <c r="C131" s="75">
        <v>1122</v>
      </c>
      <c r="D131" s="75">
        <v>0</v>
      </c>
      <c r="E131" s="75">
        <f t="shared" si="39"/>
        <v>-1122</v>
      </c>
      <c r="F131" s="75">
        <v>1000</v>
      </c>
      <c r="G131" s="75">
        <v>0</v>
      </c>
      <c r="H131" s="75">
        <f t="shared" si="40"/>
        <v>-1000</v>
      </c>
    </row>
    <row r="132" spans="1:8" x14ac:dyDescent="0.3">
      <c r="A132" s="74">
        <v>202035</v>
      </c>
      <c r="B132" s="74" t="s">
        <v>1185</v>
      </c>
      <c r="C132" s="75">
        <v>929.2</v>
      </c>
      <c r="D132" s="75">
        <v>0</v>
      </c>
      <c r="E132" s="75">
        <f t="shared" si="39"/>
        <v>-929.2</v>
      </c>
      <c r="F132" s="75">
        <v>1325</v>
      </c>
      <c r="G132" s="75">
        <v>0</v>
      </c>
      <c r="H132" s="75">
        <f t="shared" si="40"/>
        <v>-1325</v>
      </c>
    </row>
    <row r="133" spans="1:8" x14ac:dyDescent="0.3">
      <c r="A133" s="74">
        <v>202036</v>
      </c>
      <c r="B133" s="74" t="s">
        <v>1186</v>
      </c>
      <c r="C133" s="75">
        <v>18167.02</v>
      </c>
      <c r="D133" s="75">
        <v>0</v>
      </c>
      <c r="E133" s="75">
        <f t="shared" si="39"/>
        <v>-18167.02</v>
      </c>
      <c r="F133" s="75">
        <v>15360</v>
      </c>
      <c r="G133" s="75">
        <v>0</v>
      </c>
      <c r="H133" s="75">
        <f t="shared" si="40"/>
        <v>-15360</v>
      </c>
    </row>
    <row r="134" spans="1:8" x14ac:dyDescent="0.3">
      <c r="A134" s="74">
        <v>202037</v>
      </c>
      <c r="B134" s="74" t="s">
        <v>1187</v>
      </c>
      <c r="C134" s="76">
        <v>569.51</v>
      </c>
      <c r="D134" s="75">
        <v>0</v>
      </c>
      <c r="E134" s="75">
        <f t="shared" si="39"/>
        <v>-569.51</v>
      </c>
      <c r="F134" s="76">
        <v>800</v>
      </c>
      <c r="G134" s="75">
        <v>0</v>
      </c>
      <c r="H134" s="75">
        <f t="shared" si="40"/>
        <v>-800</v>
      </c>
    </row>
    <row r="135" spans="1:8" x14ac:dyDescent="0.3">
      <c r="A135" s="72">
        <v>203</v>
      </c>
      <c r="B135" s="72" t="s">
        <v>85</v>
      </c>
      <c r="C135" s="73">
        <f t="shared" ref="C135:H135" si="41">SUM(C136:C142)</f>
        <v>0</v>
      </c>
      <c r="D135" s="73">
        <f t="shared" si="41"/>
        <v>0</v>
      </c>
      <c r="E135" s="73">
        <f t="shared" si="41"/>
        <v>0</v>
      </c>
      <c r="F135" s="73">
        <f t="shared" si="41"/>
        <v>0</v>
      </c>
      <c r="G135" s="73">
        <f t="shared" si="41"/>
        <v>0</v>
      </c>
      <c r="H135" s="73">
        <f t="shared" si="41"/>
        <v>0</v>
      </c>
    </row>
    <row r="136" spans="1:8" x14ac:dyDescent="0.3">
      <c r="A136" s="74">
        <v>203011</v>
      </c>
      <c r="B136" s="74" t="s">
        <v>1188</v>
      </c>
      <c r="C136" s="76">
        <v>0</v>
      </c>
      <c r="D136" s="76">
        <v>0</v>
      </c>
      <c r="E136" s="75">
        <f t="shared" ref="E136:E142" si="42">D136-C136</f>
        <v>0</v>
      </c>
      <c r="F136" s="76">
        <v>0</v>
      </c>
      <c r="G136" s="76">
        <v>0</v>
      </c>
      <c r="H136" s="75">
        <f t="shared" ref="H136:H142" si="43">G136-F136</f>
        <v>0</v>
      </c>
    </row>
    <row r="137" spans="1:8" x14ac:dyDescent="0.3">
      <c r="A137" s="74">
        <v>203021</v>
      </c>
      <c r="B137" s="131" t="s">
        <v>1359</v>
      </c>
      <c r="C137" s="76">
        <v>0</v>
      </c>
      <c r="D137" s="76">
        <v>0</v>
      </c>
      <c r="E137" s="75">
        <f t="shared" si="42"/>
        <v>0</v>
      </c>
      <c r="F137" s="76">
        <v>0</v>
      </c>
      <c r="G137" s="76">
        <v>0</v>
      </c>
      <c r="H137" s="75">
        <f t="shared" si="43"/>
        <v>0</v>
      </c>
    </row>
    <row r="138" spans="1:8" x14ac:dyDescent="0.3">
      <c r="A138" s="74">
        <v>203022</v>
      </c>
      <c r="B138" s="74" t="s">
        <v>1190</v>
      </c>
      <c r="C138" s="76">
        <v>0</v>
      </c>
      <c r="D138" s="76">
        <v>0</v>
      </c>
      <c r="E138" s="75">
        <f t="shared" si="42"/>
        <v>0</v>
      </c>
      <c r="F138" s="76">
        <v>0</v>
      </c>
      <c r="G138" s="76">
        <v>0</v>
      </c>
      <c r="H138" s="75">
        <f t="shared" si="43"/>
        <v>0</v>
      </c>
    </row>
    <row r="139" spans="1:8" x14ac:dyDescent="0.3">
      <c r="A139" s="74">
        <v>203023</v>
      </c>
      <c r="B139" s="74" t="s">
        <v>1191</v>
      </c>
      <c r="C139" s="76">
        <v>0</v>
      </c>
      <c r="D139" s="76">
        <v>0</v>
      </c>
      <c r="E139" s="75">
        <f t="shared" si="42"/>
        <v>0</v>
      </c>
      <c r="F139" s="76">
        <v>0</v>
      </c>
      <c r="G139" s="76">
        <v>0</v>
      </c>
      <c r="H139" s="75">
        <f t="shared" si="43"/>
        <v>0</v>
      </c>
    </row>
    <row r="140" spans="1:8" x14ac:dyDescent="0.3">
      <c r="A140" s="74">
        <v>203031</v>
      </c>
      <c r="B140" s="74" t="s">
        <v>1192</v>
      </c>
      <c r="C140" s="76">
        <v>0</v>
      </c>
      <c r="D140" s="76">
        <v>0</v>
      </c>
      <c r="E140" s="75">
        <f t="shared" si="42"/>
        <v>0</v>
      </c>
      <c r="F140" s="76">
        <v>0</v>
      </c>
      <c r="G140" s="76">
        <v>0</v>
      </c>
      <c r="H140" s="75">
        <f t="shared" si="43"/>
        <v>0</v>
      </c>
    </row>
    <row r="141" spans="1:8" x14ac:dyDescent="0.3">
      <c r="A141" s="74">
        <v>203032</v>
      </c>
      <c r="B141" s="74" t="s">
        <v>488</v>
      </c>
      <c r="C141" s="76">
        <v>0</v>
      </c>
      <c r="D141" s="76">
        <v>0</v>
      </c>
      <c r="E141" s="75">
        <f t="shared" si="42"/>
        <v>0</v>
      </c>
      <c r="F141" s="76">
        <v>0</v>
      </c>
      <c r="G141" s="76">
        <v>0</v>
      </c>
      <c r="H141" s="75">
        <f t="shared" si="43"/>
        <v>0</v>
      </c>
    </row>
    <row r="142" spans="1:8" x14ac:dyDescent="0.3">
      <c r="A142" s="74">
        <v>203033</v>
      </c>
      <c r="B142" s="74" t="s">
        <v>660</v>
      </c>
      <c r="C142" s="76">
        <v>0</v>
      </c>
      <c r="D142" s="76">
        <v>0</v>
      </c>
      <c r="E142" s="75">
        <f t="shared" si="42"/>
        <v>0</v>
      </c>
      <c r="F142" s="76">
        <v>0</v>
      </c>
      <c r="G142" s="76">
        <v>0</v>
      </c>
      <c r="H142" s="75">
        <f t="shared" si="43"/>
        <v>0</v>
      </c>
    </row>
    <row r="143" spans="1:8" x14ac:dyDescent="0.3">
      <c r="A143" s="72">
        <v>205</v>
      </c>
      <c r="B143" s="72" t="s">
        <v>1443</v>
      </c>
      <c r="C143" s="73">
        <f t="shared" ref="C143:H143" si="44">SUM(C144:C147)</f>
        <v>755.16</v>
      </c>
      <c r="D143" s="73">
        <f t="shared" si="44"/>
        <v>0</v>
      </c>
      <c r="E143" s="73">
        <f t="shared" si="44"/>
        <v>-755.16</v>
      </c>
      <c r="F143" s="73">
        <f t="shared" si="44"/>
        <v>2000</v>
      </c>
      <c r="G143" s="73">
        <f t="shared" si="44"/>
        <v>0</v>
      </c>
      <c r="H143" s="73">
        <f t="shared" si="44"/>
        <v>-2000</v>
      </c>
    </row>
    <row r="144" spans="1:8" x14ac:dyDescent="0.3">
      <c r="A144" s="74">
        <v>205011</v>
      </c>
      <c r="B144" s="74" t="s">
        <v>1420</v>
      </c>
      <c r="C144" s="76">
        <v>0</v>
      </c>
      <c r="D144" s="76">
        <v>0</v>
      </c>
      <c r="E144" s="75">
        <f>D144-C144</f>
        <v>0</v>
      </c>
      <c r="F144" s="76">
        <v>1000</v>
      </c>
      <c r="G144" s="76">
        <v>0</v>
      </c>
      <c r="H144" s="75">
        <f>G144-F144</f>
        <v>-1000</v>
      </c>
    </row>
    <row r="145" spans="1:11" x14ac:dyDescent="0.3">
      <c r="A145" s="74">
        <v>205012</v>
      </c>
      <c r="B145" s="131" t="s">
        <v>1514</v>
      </c>
      <c r="C145" s="76">
        <v>755.16</v>
      </c>
      <c r="D145" s="76">
        <v>0</v>
      </c>
      <c r="E145" s="75">
        <f>D145-C145</f>
        <v>-755.16</v>
      </c>
      <c r="F145" s="76">
        <v>1000</v>
      </c>
      <c r="G145" s="76">
        <v>0</v>
      </c>
      <c r="H145" s="75">
        <f>G145-F145</f>
        <v>-1000</v>
      </c>
    </row>
    <row r="146" spans="1:11" x14ac:dyDescent="0.3">
      <c r="A146" s="74">
        <v>205041</v>
      </c>
      <c r="B146" s="131" t="s">
        <v>1192</v>
      </c>
      <c r="C146" s="76">
        <v>0</v>
      </c>
      <c r="D146" s="76">
        <v>0</v>
      </c>
      <c r="E146" s="75">
        <f>D146-C146</f>
        <v>0</v>
      </c>
      <c r="F146" s="76">
        <v>0</v>
      </c>
      <c r="G146" s="76">
        <v>0</v>
      </c>
      <c r="H146" s="75">
        <f>G146-F146</f>
        <v>0</v>
      </c>
    </row>
    <row r="147" spans="1:11" x14ac:dyDescent="0.3">
      <c r="A147" s="74">
        <v>205042</v>
      </c>
      <c r="B147" s="74" t="s">
        <v>660</v>
      </c>
      <c r="C147" s="76">
        <v>0</v>
      </c>
      <c r="D147" s="76">
        <v>0</v>
      </c>
      <c r="E147" s="75">
        <f>D147-C147</f>
        <v>0</v>
      </c>
      <c r="F147" s="76">
        <v>0</v>
      </c>
      <c r="G147" s="76">
        <v>0</v>
      </c>
      <c r="H147" s="75">
        <f>G147-F147</f>
        <v>0</v>
      </c>
    </row>
    <row r="148" spans="1:11" x14ac:dyDescent="0.3">
      <c r="A148" s="72">
        <v>206</v>
      </c>
      <c r="B148" s="72" t="s">
        <v>1444</v>
      </c>
      <c r="C148" s="73">
        <f t="shared" ref="C148:H148" si="45">SUM(C149:C162)</f>
        <v>23737.599999999999</v>
      </c>
      <c r="D148" s="73">
        <f t="shared" si="45"/>
        <v>20863.150000000001</v>
      </c>
      <c r="E148" s="73">
        <f t="shared" si="45"/>
        <v>-2874.4499999999989</v>
      </c>
      <c r="F148" s="73">
        <f t="shared" si="45"/>
        <v>16250</v>
      </c>
      <c r="G148" s="73">
        <f t="shared" si="45"/>
        <v>16250</v>
      </c>
      <c r="H148" s="73">
        <f t="shared" si="45"/>
        <v>0</v>
      </c>
      <c r="J148" s="93"/>
      <c r="K148" s="93"/>
    </row>
    <row r="149" spans="1:11" x14ac:dyDescent="0.3">
      <c r="A149" s="74">
        <v>206011</v>
      </c>
      <c r="B149" s="74" t="s">
        <v>1540</v>
      </c>
      <c r="C149" s="76">
        <v>2420</v>
      </c>
      <c r="D149" s="76">
        <v>0</v>
      </c>
      <c r="E149" s="75">
        <f t="shared" ref="E149:E162" si="46">D149-C149</f>
        <v>-2420</v>
      </c>
      <c r="F149" s="76">
        <v>4500</v>
      </c>
      <c r="G149" s="76">
        <v>0</v>
      </c>
      <c r="H149" s="75">
        <f t="shared" ref="H149:H162" si="47">G149-F149</f>
        <v>-4500</v>
      </c>
    </row>
    <row r="150" spans="1:11" x14ac:dyDescent="0.3">
      <c r="A150" s="74">
        <v>206012</v>
      </c>
      <c r="B150" s="74" t="s">
        <v>1542</v>
      </c>
      <c r="C150" s="76">
        <v>352.37</v>
      </c>
      <c r="D150" s="76">
        <v>0</v>
      </c>
      <c r="E150" s="75">
        <f t="shared" si="46"/>
        <v>-352.37</v>
      </c>
      <c r="F150" s="76">
        <v>1400</v>
      </c>
      <c r="G150" s="76">
        <v>0</v>
      </c>
      <c r="H150" s="75">
        <f t="shared" si="47"/>
        <v>-1400</v>
      </c>
    </row>
    <row r="151" spans="1:11" x14ac:dyDescent="0.3">
      <c r="A151" s="74">
        <v>206013</v>
      </c>
      <c r="B151" s="74" t="s">
        <v>1543</v>
      </c>
      <c r="C151" s="76">
        <v>0</v>
      </c>
      <c r="D151" s="76">
        <v>0</v>
      </c>
      <c r="E151" s="75">
        <f t="shared" si="46"/>
        <v>0</v>
      </c>
      <c r="F151" s="76">
        <v>0</v>
      </c>
      <c r="G151" s="76">
        <v>0</v>
      </c>
      <c r="H151" s="75">
        <f t="shared" si="47"/>
        <v>0</v>
      </c>
    </row>
    <row r="152" spans="1:11" x14ac:dyDescent="0.3">
      <c r="A152" s="74">
        <v>206014</v>
      </c>
      <c r="B152" s="74" t="s">
        <v>1548</v>
      </c>
      <c r="C152" s="76">
        <v>3700</v>
      </c>
      <c r="D152" s="76">
        <v>0</v>
      </c>
      <c r="E152" s="75">
        <f t="shared" si="46"/>
        <v>-3700</v>
      </c>
      <c r="F152" s="76">
        <v>2500</v>
      </c>
      <c r="G152" s="76">
        <v>0</v>
      </c>
      <c r="H152" s="75">
        <f t="shared" si="47"/>
        <v>-2500</v>
      </c>
    </row>
    <row r="153" spans="1:11" x14ac:dyDescent="0.3">
      <c r="A153" s="74">
        <v>206015</v>
      </c>
      <c r="B153" s="74" t="s">
        <v>1549</v>
      </c>
      <c r="C153" s="76">
        <v>0</v>
      </c>
      <c r="D153" s="76">
        <v>5272.37</v>
      </c>
      <c r="E153" s="75">
        <f t="shared" si="46"/>
        <v>5272.37</v>
      </c>
      <c r="F153" s="76">
        <v>0</v>
      </c>
      <c r="G153" s="76">
        <v>8400</v>
      </c>
      <c r="H153" s="75">
        <f t="shared" si="47"/>
        <v>8400</v>
      </c>
    </row>
    <row r="154" spans="1:11" x14ac:dyDescent="0.3">
      <c r="A154" s="74">
        <v>206021</v>
      </c>
      <c r="B154" s="74" t="s">
        <v>1544</v>
      </c>
      <c r="C154" s="76">
        <v>0</v>
      </c>
      <c r="D154" s="76">
        <v>0</v>
      </c>
      <c r="E154" s="75">
        <f t="shared" si="46"/>
        <v>0</v>
      </c>
      <c r="F154" s="76">
        <v>1000</v>
      </c>
      <c r="G154" s="76"/>
      <c r="H154" s="75">
        <f t="shared" si="47"/>
        <v>-1000</v>
      </c>
    </row>
    <row r="155" spans="1:11" x14ac:dyDescent="0.3">
      <c r="A155" s="74">
        <v>206022</v>
      </c>
      <c r="B155" s="74" t="s">
        <v>1545</v>
      </c>
      <c r="C155" s="76">
        <v>2000</v>
      </c>
      <c r="D155" s="76">
        <v>0</v>
      </c>
      <c r="E155" s="75">
        <f t="shared" si="46"/>
        <v>-2000</v>
      </c>
      <c r="F155" s="76">
        <v>2000</v>
      </c>
      <c r="G155" s="76">
        <v>0</v>
      </c>
      <c r="H155" s="75">
        <f t="shared" si="47"/>
        <v>-2000</v>
      </c>
    </row>
    <row r="156" spans="1:11" x14ac:dyDescent="0.3">
      <c r="A156" s="74">
        <v>206023</v>
      </c>
      <c r="B156" s="74" t="s">
        <v>1547</v>
      </c>
      <c r="C156" s="76">
        <v>897.67</v>
      </c>
      <c r="D156" s="76">
        <v>0</v>
      </c>
      <c r="E156" s="75">
        <f t="shared" si="46"/>
        <v>-897.67</v>
      </c>
      <c r="F156" s="76">
        <v>500</v>
      </c>
      <c r="G156" s="76">
        <v>0</v>
      </c>
      <c r="H156" s="75">
        <f t="shared" si="47"/>
        <v>-500</v>
      </c>
    </row>
    <row r="157" spans="1:11" x14ac:dyDescent="0.3">
      <c r="A157" s="74">
        <v>206024</v>
      </c>
      <c r="B157" s="74" t="s">
        <v>1546</v>
      </c>
      <c r="C157" s="76">
        <v>0</v>
      </c>
      <c r="D157" s="76">
        <v>2400</v>
      </c>
      <c r="E157" s="75">
        <f t="shared" si="46"/>
        <v>2400</v>
      </c>
      <c r="F157" s="76">
        <v>0</v>
      </c>
      <c r="G157" s="76">
        <v>3500</v>
      </c>
      <c r="H157" s="75">
        <f t="shared" si="47"/>
        <v>3500</v>
      </c>
    </row>
    <row r="158" spans="1:11" x14ac:dyDescent="0.3">
      <c r="A158" s="74">
        <v>206031</v>
      </c>
      <c r="B158" s="131" t="s">
        <v>1550</v>
      </c>
      <c r="C158" s="76">
        <v>9374.4500000000007</v>
      </c>
      <c r="D158" s="76">
        <v>9374.4500000000007</v>
      </c>
      <c r="E158" s="75">
        <f t="shared" si="46"/>
        <v>0</v>
      </c>
      <c r="F158" s="76">
        <v>850</v>
      </c>
      <c r="G158" s="76">
        <v>0</v>
      </c>
      <c r="H158" s="75">
        <f t="shared" si="47"/>
        <v>-850</v>
      </c>
    </row>
    <row r="159" spans="1:11" x14ac:dyDescent="0.3">
      <c r="A159" s="74">
        <v>206032</v>
      </c>
      <c r="B159" s="131" t="s">
        <v>1551</v>
      </c>
      <c r="C159" s="76">
        <f>16638.01-16250</f>
        <v>388.0099999999984</v>
      </c>
      <c r="D159" s="76">
        <v>0</v>
      </c>
      <c r="E159" s="75">
        <f t="shared" si="46"/>
        <v>-388.0099999999984</v>
      </c>
      <c r="F159" s="76">
        <v>150</v>
      </c>
      <c r="G159" s="76">
        <v>0</v>
      </c>
      <c r="H159" s="75">
        <f t="shared" si="47"/>
        <v>-150</v>
      </c>
    </row>
    <row r="160" spans="1:11" x14ac:dyDescent="0.3">
      <c r="A160" s="74">
        <v>206033</v>
      </c>
      <c r="B160" s="131" t="s">
        <v>1552</v>
      </c>
      <c r="C160" s="76">
        <v>0</v>
      </c>
      <c r="D160" s="76">
        <v>100</v>
      </c>
      <c r="E160" s="75">
        <f t="shared" si="46"/>
        <v>100</v>
      </c>
      <c r="F160" s="76">
        <v>0</v>
      </c>
      <c r="G160" s="76">
        <v>1000</v>
      </c>
      <c r="H160" s="75">
        <f t="shared" si="47"/>
        <v>1000</v>
      </c>
    </row>
    <row r="161" spans="1:8" x14ac:dyDescent="0.3">
      <c r="A161" s="74">
        <v>206041</v>
      </c>
      <c r="B161" s="131" t="s">
        <v>1553</v>
      </c>
      <c r="C161" s="76">
        <v>4605.1000000000004</v>
      </c>
      <c r="D161" s="76">
        <v>0</v>
      </c>
      <c r="E161" s="75">
        <f t="shared" si="46"/>
        <v>-4605.1000000000004</v>
      </c>
      <c r="F161" s="76">
        <v>3350</v>
      </c>
      <c r="G161" s="76">
        <v>0</v>
      </c>
      <c r="H161" s="75">
        <f t="shared" si="47"/>
        <v>-3350</v>
      </c>
    </row>
    <row r="162" spans="1:8" ht="15" thickBot="1" x14ac:dyDescent="0.35">
      <c r="A162" s="74">
        <v>206042</v>
      </c>
      <c r="B162" s="131" t="s">
        <v>1554</v>
      </c>
      <c r="C162" s="76">
        <v>0</v>
      </c>
      <c r="D162" s="76">
        <v>3716.33</v>
      </c>
      <c r="E162" s="75">
        <f t="shared" si="46"/>
        <v>3716.33</v>
      </c>
      <c r="F162" s="76">
        <v>0</v>
      </c>
      <c r="G162" s="76">
        <v>3350</v>
      </c>
      <c r="H162" s="75">
        <f t="shared" si="47"/>
        <v>3350</v>
      </c>
    </row>
    <row r="163" spans="1:8" ht="16.2" thickBot="1" x14ac:dyDescent="0.35">
      <c r="A163" s="67">
        <v>3</v>
      </c>
      <c r="B163" s="70" t="s">
        <v>93</v>
      </c>
      <c r="C163" s="71">
        <f t="shared" ref="C163:H163" si="48">C164+C175+C184+C195+C205+C208</f>
        <v>570262.34</v>
      </c>
      <c r="D163" s="71">
        <f t="shared" si="48"/>
        <v>482386.66000000003</v>
      </c>
      <c r="E163" s="71">
        <f t="shared" si="48"/>
        <v>-87875.680000000008</v>
      </c>
      <c r="F163" s="71">
        <f t="shared" si="48"/>
        <v>500173</v>
      </c>
      <c r="G163" s="71">
        <f t="shared" si="48"/>
        <v>425173</v>
      </c>
      <c r="H163" s="71">
        <f t="shared" si="48"/>
        <v>-75000</v>
      </c>
    </row>
    <row r="164" spans="1:8" x14ac:dyDescent="0.3">
      <c r="A164" s="72">
        <v>301</v>
      </c>
      <c r="B164" s="72" t="s">
        <v>1197</v>
      </c>
      <c r="C164" s="73">
        <f t="shared" ref="C164:H164" si="49">SUM(C165:C174)</f>
        <v>150071.03</v>
      </c>
      <c r="D164" s="73">
        <f t="shared" si="49"/>
        <v>112150.87</v>
      </c>
      <c r="E164" s="73">
        <f t="shared" si="49"/>
        <v>-37920.160000000003</v>
      </c>
      <c r="F164" s="73">
        <f t="shared" si="49"/>
        <v>138750</v>
      </c>
      <c r="G164" s="73">
        <f t="shared" si="49"/>
        <v>103750</v>
      </c>
      <c r="H164" s="73">
        <f t="shared" si="49"/>
        <v>-35000</v>
      </c>
    </row>
    <row r="165" spans="1:8" x14ac:dyDescent="0.3">
      <c r="A165" s="74">
        <v>301011</v>
      </c>
      <c r="B165" s="74" t="s">
        <v>1198</v>
      </c>
      <c r="C165" s="76">
        <v>50570.28</v>
      </c>
      <c r="D165" s="76">
        <v>28050.71</v>
      </c>
      <c r="E165" s="75">
        <f>D165-C165</f>
        <v>-22519.57</v>
      </c>
      <c r="F165" s="76">
        <v>30000</v>
      </c>
      <c r="G165" s="76">
        <v>10000</v>
      </c>
      <c r="H165" s="75">
        <f>G165-F165</f>
        <v>-20000</v>
      </c>
    </row>
    <row r="166" spans="1:8" x14ac:dyDescent="0.3">
      <c r="A166" s="74">
        <v>301012</v>
      </c>
      <c r="B166" s="74" t="s">
        <v>1199</v>
      </c>
      <c r="C166" s="76">
        <v>2364.09</v>
      </c>
      <c r="D166" s="76">
        <v>2000</v>
      </c>
      <c r="E166" s="75">
        <f t="shared" ref="E166:E174" si="50">D166-C166</f>
        <v>-364.09000000000015</v>
      </c>
      <c r="F166" s="76">
        <v>2000</v>
      </c>
      <c r="G166" s="76">
        <v>2000</v>
      </c>
      <c r="H166" s="75">
        <f t="shared" ref="H166:H174" si="51">G166-F166</f>
        <v>0</v>
      </c>
    </row>
    <row r="167" spans="1:8" x14ac:dyDescent="0.3">
      <c r="A167" s="74">
        <v>301013</v>
      </c>
      <c r="B167" s="74" t="s">
        <v>23</v>
      </c>
      <c r="C167" s="76">
        <v>44250</v>
      </c>
      <c r="D167" s="76">
        <v>44250</v>
      </c>
      <c r="E167" s="75">
        <f t="shared" si="50"/>
        <v>0</v>
      </c>
      <c r="F167" s="76">
        <v>44250</v>
      </c>
      <c r="G167" s="76">
        <v>44250</v>
      </c>
      <c r="H167" s="75">
        <f t="shared" si="51"/>
        <v>0</v>
      </c>
    </row>
    <row r="168" spans="1:8" x14ac:dyDescent="0.3">
      <c r="A168" s="74">
        <v>301014</v>
      </c>
      <c r="B168" s="74" t="s">
        <v>1200</v>
      </c>
      <c r="C168" s="76">
        <v>0</v>
      </c>
      <c r="D168" s="76">
        <v>0</v>
      </c>
      <c r="E168" s="75">
        <f t="shared" si="50"/>
        <v>0</v>
      </c>
      <c r="F168" s="76">
        <v>0</v>
      </c>
      <c r="G168" s="76">
        <v>0</v>
      </c>
      <c r="H168" s="75">
        <f t="shared" si="51"/>
        <v>0</v>
      </c>
    </row>
    <row r="169" spans="1:8" x14ac:dyDescent="0.3">
      <c r="A169" s="74">
        <v>301015</v>
      </c>
      <c r="B169" s="131" t="s">
        <v>1277</v>
      </c>
      <c r="C169" s="76">
        <v>1536.5</v>
      </c>
      <c r="D169" s="76">
        <v>1500</v>
      </c>
      <c r="E169" s="75">
        <f t="shared" si="50"/>
        <v>-36.5</v>
      </c>
      <c r="F169" s="76">
        <v>1500</v>
      </c>
      <c r="G169" s="76">
        <v>1500</v>
      </c>
      <c r="H169" s="75">
        <f t="shared" si="51"/>
        <v>0</v>
      </c>
    </row>
    <row r="170" spans="1:8" x14ac:dyDescent="0.3">
      <c r="A170" s="74">
        <v>301016</v>
      </c>
      <c r="B170" s="74" t="s">
        <v>1202</v>
      </c>
      <c r="C170" s="76">
        <v>0</v>
      </c>
      <c r="D170" s="76">
        <v>0</v>
      </c>
      <c r="E170" s="75">
        <f t="shared" si="50"/>
        <v>0</v>
      </c>
      <c r="F170" s="76">
        <v>0</v>
      </c>
      <c r="G170" s="76">
        <v>0</v>
      </c>
      <c r="H170" s="75">
        <f t="shared" si="51"/>
        <v>0</v>
      </c>
    </row>
    <row r="171" spans="1:8" x14ac:dyDescent="0.3">
      <c r="A171" s="74">
        <v>301017</v>
      </c>
      <c r="B171" s="74" t="s">
        <v>1203</v>
      </c>
      <c r="C171" s="76">
        <v>0</v>
      </c>
      <c r="D171" s="76">
        <v>0</v>
      </c>
      <c r="E171" s="75">
        <f t="shared" si="50"/>
        <v>0</v>
      </c>
      <c r="F171" s="76">
        <v>0</v>
      </c>
      <c r="G171" s="76">
        <v>0</v>
      </c>
      <c r="H171" s="75">
        <f t="shared" si="51"/>
        <v>0</v>
      </c>
    </row>
    <row r="172" spans="1:8" x14ac:dyDescent="0.3">
      <c r="A172" s="74">
        <v>301018</v>
      </c>
      <c r="B172" s="74" t="s">
        <v>1204</v>
      </c>
      <c r="C172" s="76">
        <v>0</v>
      </c>
      <c r="D172" s="76">
        <v>0</v>
      </c>
      <c r="E172" s="75">
        <f t="shared" si="50"/>
        <v>0</v>
      </c>
      <c r="F172" s="76">
        <v>0</v>
      </c>
      <c r="G172" s="76">
        <v>0</v>
      </c>
      <c r="H172" s="75">
        <f t="shared" si="51"/>
        <v>0</v>
      </c>
    </row>
    <row r="173" spans="1:8" x14ac:dyDescent="0.3">
      <c r="A173" s="74">
        <v>301019</v>
      </c>
      <c r="B173" s="74" t="s">
        <v>1205</v>
      </c>
      <c r="C173" s="76">
        <v>15000</v>
      </c>
      <c r="D173" s="76">
        <v>0</v>
      </c>
      <c r="E173" s="75">
        <f t="shared" si="50"/>
        <v>-15000</v>
      </c>
      <c r="F173" s="76">
        <v>15000</v>
      </c>
      <c r="G173" s="76">
        <v>0</v>
      </c>
      <c r="H173" s="75">
        <f t="shared" si="51"/>
        <v>-15000</v>
      </c>
    </row>
    <row r="174" spans="1:8" x14ac:dyDescent="0.3">
      <c r="A174" s="74">
        <v>301020</v>
      </c>
      <c r="B174" s="74" t="s">
        <v>1206</v>
      </c>
      <c r="C174" s="76">
        <v>36350.160000000003</v>
      </c>
      <c r="D174" s="76">
        <v>36350.160000000003</v>
      </c>
      <c r="E174" s="75">
        <f t="shared" si="50"/>
        <v>0</v>
      </c>
      <c r="F174" s="76">
        <v>46000</v>
      </c>
      <c r="G174" s="76">
        <v>46000</v>
      </c>
      <c r="H174" s="75">
        <f t="shared" si="51"/>
        <v>0</v>
      </c>
    </row>
    <row r="175" spans="1:8" x14ac:dyDescent="0.3">
      <c r="A175" s="72">
        <v>302</v>
      </c>
      <c r="B175" s="72" t="s">
        <v>1231</v>
      </c>
      <c r="C175" s="73">
        <f t="shared" ref="C175:H175" si="52">SUM(C176:C183)</f>
        <v>14934.69</v>
      </c>
      <c r="D175" s="73">
        <f t="shared" si="52"/>
        <v>10994.68</v>
      </c>
      <c r="E175" s="73">
        <f t="shared" si="52"/>
        <v>-3940.01</v>
      </c>
      <c r="F175" s="73">
        <f t="shared" si="52"/>
        <v>2500</v>
      </c>
      <c r="G175" s="73">
        <f t="shared" si="52"/>
        <v>0</v>
      </c>
      <c r="H175" s="73">
        <f t="shared" si="52"/>
        <v>-2500</v>
      </c>
    </row>
    <row r="176" spans="1:8" x14ac:dyDescent="0.3">
      <c r="A176" s="74">
        <v>302011</v>
      </c>
      <c r="B176" s="74" t="s">
        <v>1198</v>
      </c>
      <c r="C176" s="76">
        <v>13464.45</v>
      </c>
      <c r="D176" s="76">
        <v>10994.68</v>
      </c>
      <c r="E176" s="75">
        <f t="shared" ref="E176:E183" si="53">D176-C176</f>
        <v>-2469.7700000000004</v>
      </c>
      <c r="F176" s="76">
        <v>0</v>
      </c>
      <c r="G176" s="76">
        <v>0</v>
      </c>
      <c r="H176" s="75">
        <f t="shared" ref="H176:H183" si="54">G176-F176</f>
        <v>0</v>
      </c>
    </row>
    <row r="177" spans="1:8" x14ac:dyDescent="0.3">
      <c r="A177" s="74">
        <v>302012</v>
      </c>
      <c r="B177" s="74" t="s">
        <v>1199</v>
      </c>
      <c r="C177" s="76">
        <v>1470.24</v>
      </c>
      <c r="D177" s="76">
        <v>0</v>
      </c>
      <c r="E177" s="75">
        <f t="shared" si="53"/>
        <v>-1470.24</v>
      </c>
      <c r="F177" s="76">
        <v>2500</v>
      </c>
      <c r="G177" s="76">
        <v>0</v>
      </c>
      <c r="H177" s="75">
        <f t="shared" si="54"/>
        <v>-2500</v>
      </c>
    </row>
    <row r="178" spans="1:8" x14ac:dyDescent="0.3">
      <c r="A178" s="74">
        <v>302013</v>
      </c>
      <c r="B178" s="74" t="s">
        <v>23</v>
      </c>
      <c r="C178" s="76">
        <v>0</v>
      </c>
      <c r="D178" s="76">
        <v>0</v>
      </c>
      <c r="E178" s="75">
        <f t="shared" si="53"/>
        <v>0</v>
      </c>
      <c r="F178" s="76">
        <v>0</v>
      </c>
      <c r="G178" s="76">
        <v>0</v>
      </c>
      <c r="H178" s="75">
        <f t="shared" si="54"/>
        <v>0</v>
      </c>
    </row>
    <row r="179" spans="1:8" x14ac:dyDescent="0.3">
      <c r="A179" s="74">
        <v>302014</v>
      </c>
      <c r="B179" s="74" t="s">
        <v>1201</v>
      </c>
      <c r="C179" s="76">
        <v>0</v>
      </c>
      <c r="D179" s="76">
        <v>0</v>
      </c>
      <c r="E179" s="75">
        <f t="shared" si="53"/>
        <v>0</v>
      </c>
      <c r="F179" s="76">
        <v>0</v>
      </c>
      <c r="G179" s="76">
        <v>0</v>
      </c>
      <c r="H179" s="75">
        <f t="shared" si="54"/>
        <v>0</v>
      </c>
    </row>
    <row r="180" spans="1:8" x14ac:dyDescent="0.3">
      <c r="A180" s="74">
        <v>302015</v>
      </c>
      <c r="B180" s="74" t="s">
        <v>1202</v>
      </c>
      <c r="C180" s="76">
        <v>0</v>
      </c>
      <c r="D180" s="76">
        <v>0</v>
      </c>
      <c r="E180" s="75">
        <f t="shared" si="53"/>
        <v>0</v>
      </c>
      <c r="F180" s="76">
        <v>0</v>
      </c>
      <c r="G180" s="76">
        <v>0</v>
      </c>
      <c r="H180" s="75">
        <f t="shared" si="54"/>
        <v>0</v>
      </c>
    </row>
    <row r="181" spans="1:8" x14ac:dyDescent="0.3">
      <c r="A181" s="74">
        <v>302016</v>
      </c>
      <c r="B181" s="74" t="s">
        <v>1203</v>
      </c>
      <c r="C181" s="76">
        <v>0</v>
      </c>
      <c r="D181" s="76">
        <v>0</v>
      </c>
      <c r="E181" s="75">
        <f t="shared" si="53"/>
        <v>0</v>
      </c>
      <c r="F181" s="76">
        <v>0</v>
      </c>
      <c r="G181" s="76">
        <v>0</v>
      </c>
      <c r="H181" s="75">
        <f t="shared" si="54"/>
        <v>0</v>
      </c>
    </row>
    <row r="182" spans="1:8" x14ac:dyDescent="0.3">
      <c r="A182" s="74">
        <v>302017</v>
      </c>
      <c r="B182" s="74" t="s">
        <v>1204</v>
      </c>
      <c r="C182" s="76">
        <v>0</v>
      </c>
      <c r="D182" s="76">
        <v>0</v>
      </c>
      <c r="E182" s="75">
        <f t="shared" si="53"/>
        <v>0</v>
      </c>
      <c r="F182" s="76">
        <v>0</v>
      </c>
      <c r="G182" s="76">
        <v>0</v>
      </c>
      <c r="H182" s="75">
        <f t="shared" si="54"/>
        <v>0</v>
      </c>
    </row>
    <row r="183" spans="1:8" x14ac:dyDescent="0.3">
      <c r="A183" s="74">
        <v>302018</v>
      </c>
      <c r="B183" s="74" t="s">
        <v>1205</v>
      </c>
      <c r="C183" s="76">
        <v>0</v>
      </c>
      <c r="D183" s="76">
        <v>0</v>
      </c>
      <c r="E183" s="75">
        <f t="shared" si="53"/>
        <v>0</v>
      </c>
      <c r="F183" s="76">
        <v>0</v>
      </c>
      <c r="G183" s="76">
        <v>0</v>
      </c>
      <c r="H183" s="75">
        <f t="shared" si="54"/>
        <v>0</v>
      </c>
    </row>
    <row r="184" spans="1:8" x14ac:dyDescent="0.3">
      <c r="A184" s="72">
        <v>303</v>
      </c>
      <c r="B184" s="72" t="s">
        <v>1207</v>
      </c>
      <c r="C184" s="73">
        <f t="shared" ref="C184:H184" si="55">SUM(C185:C194)</f>
        <v>195659.31999999998</v>
      </c>
      <c r="D184" s="73">
        <f t="shared" si="55"/>
        <v>143839.32</v>
      </c>
      <c r="E184" s="73">
        <f t="shared" si="55"/>
        <v>-51820.000000000007</v>
      </c>
      <c r="F184" s="73">
        <f t="shared" si="55"/>
        <v>161714</v>
      </c>
      <c r="G184" s="73">
        <f t="shared" si="55"/>
        <v>130214</v>
      </c>
      <c r="H184" s="73">
        <f t="shared" si="55"/>
        <v>-31500</v>
      </c>
    </row>
    <row r="185" spans="1:8" x14ac:dyDescent="0.3">
      <c r="A185" s="74">
        <v>303011</v>
      </c>
      <c r="B185" s="74" t="s">
        <v>1198</v>
      </c>
      <c r="C185" s="76">
        <v>46512.69</v>
      </c>
      <c r="D185" s="76">
        <v>45697.32</v>
      </c>
      <c r="E185" s="75">
        <f t="shared" ref="E185:E194" si="56">D185-C185</f>
        <v>-815.37000000000262</v>
      </c>
      <c r="F185" s="76">
        <v>34000</v>
      </c>
      <c r="G185" s="76">
        <v>34000</v>
      </c>
      <c r="H185" s="75">
        <f t="shared" ref="H185:H194" si="57">G185-F185</f>
        <v>0</v>
      </c>
    </row>
    <row r="186" spans="1:8" x14ac:dyDescent="0.3">
      <c r="A186" s="74">
        <v>303012</v>
      </c>
      <c r="B186" s="74" t="s">
        <v>1199</v>
      </c>
      <c r="C186" s="76">
        <v>6462.49</v>
      </c>
      <c r="D186" s="76">
        <v>3000</v>
      </c>
      <c r="E186" s="75">
        <f t="shared" si="56"/>
        <v>-3462.49</v>
      </c>
      <c r="F186" s="76">
        <v>6000</v>
      </c>
      <c r="G186" s="76">
        <v>3000</v>
      </c>
      <c r="H186" s="75">
        <f t="shared" si="57"/>
        <v>-3000</v>
      </c>
    </row>
    <row r="187" spans="1:8" x14ac:dyDescent="0.3">
      <c r="A187" s="74">
        <v>303013</v>
      </c>
      <c r="B187" s="74" t="s">
        <v>23</v>
      </c>
      <c r="C187" s="76">
        <v>95722.32</v>
      </c>
      <c r="D187" s="76">
        <v>74214</v>
      </c>
      <c r="E187" s="75">
        <f t="shared" si="56"/>
        <v>-21508.320000000007</v>
      </c>
      <c r="F187" s="76">
        <v>84214</v>
      </c>
      <c r="G187" s="76">
        <v>74214</v>
      </c>
      <c r="H187" s="75">
        <f t="shared" si="57"/>
        <v>-10000</v>
      </c>
    </row>
    <row r="188" spans="1:8" x14ac:dyDescent="0.3">
      <c r="A188" s="74">
        <v>303014</v>
      </c>
      <c r="B188" s="131" t="s">
        <v>1367</v>
      </c>
      <c r="C188" s="76">
        <v>8000</v>
      </c>
      <c r="D188" s="76">
        <v>8000</v>
      </c>
      <c r="E188" s="75">
        <f t="shared" si="56"/>
        <v>0</v>
      </c>
      <c r="F188" s="76">
        <v>8000</v>
      </c>
      <c r="G188" s="76">
        <v>8000</v>
      </c>
      <c r="H188" s="75">
        <f t="shared" si="57"/>
        <v>0</v>
      </c>
    </row>
    <row r="189" spans="1:8" x14ac:dyDescent="0.3">
      <c r="A189" s="74">
        <v>303015</v>
      </c>
      <c r="B189" s="74" t="s">
        <v>1202</v>
      </c>
      <c r="C189" s="76">
        <v>19842.400000000001</v>
      </c>
      <c r="D189" s="76">
        <v>7150</v>
      </c>
      <c r="E189" s="75">
        <f t="shared" si="56"/>
        <v>-12692.400000000001</v>
      </c>
      <c r="F189" s="76">
        <v>14000</v>
      </c>
      <c r="G189" s="76">
        <v>6000</v>
      </c>
      <c r="H189" s="75">
        <f t="shared" si="57"/>
        <v>-8000</v>
      </c>
    </row>
    <row r="190" spans="1:8" x14ac:dyDescent="0.3">
      <c r="A190" s="74">
        <v>303016</v>
      </c>
      <c r="B190" s="74" t="s">
        <v>1203</v>
      </c>
      <c r="C190" s="76">
        <v>0</v>
      </c>
      <c r="D190" s="76">
        <v>0</v>
      </c>
      <c r="E190" s="75">
        <f t="shared" si="56"/>
        <v>0</v>
      </c>
      <c r="F190" s="76">
        <v>0</v>
      </c>
      <c r="G190" s="76">
        <v>0</v>
      </c>
      <c r="H190" s="75">
        <f t="shared" si="57"/>
        <v>0</v>
      </c>
    </row>
    <row r="191" spans="1:8" x14ac:dyDescent="0.3">
      <c r="A191" s="74">
        <v>303017</v>
      </c>
      <c r="B191" s="74" t="s">
        <v>1204</v>
      </c>
      <c r="C191" s="76">
        <v>1207.99</v>
      </c>
      <c r="D191" s="76">
        <v>0</v>
      </c>
      <c r="E191" s="75">
        <f t="shared" si="56"/>
        <v>-1207.99</v>
      </c>
      <c r="F191" s="76">
        <v>4000</v>
      </c>
      <c r="G191" s="76">
        <v>0</v>
      </c>
      <c r="H191" s="75">
        <f t="shared" si="57"/>
        <v>-4000</v>
      </c>
    </row>
    <row r="192" spans="1:8" x14ac:dyDescent="0.3">
      <c r="A192" s="74">
        <v>303018</v>
      </c>
      <c r="B192" s="74" t="s">
        <v>1208</v>
      </c>
      <c r="C192" s="76">
        <v>0</v>
      </c>
      <c r="D192" s="76">
        <v>0</v>
      </c>
      <c r="E192" s="75">
        <f t="shared" si="56"/>
        <v>0</v>
      </c>
      <c r="F192" s="76">
        <v>0</v>
      </c>
      <c r="G192" s="76">
        <v>0</v>
      </c>
      <c r="H192" s="75">
        <f t="shared" si="57"/>
        <v>0</v>
      </c>
    </row>
    <row r="193" spans="1:8" x14ac:dyDescent="0.3">
      <c r="A193" s="88">
        <v>303019</v>
      </c>
      <c r="B193" s="88" t="s">
        <v>1284</v>
      </c>
      <c r="C193" s="102">
        <v>482</v>
      </c>
      <c r="D193" s="102">
        <v>360</v>
      </c>
      <c r="E193" s="89">
        <f t="shared" si="56"/>
        <v>-122</v>
      </c>
      <c r="F193" s="102">
        <v>0</v>
      </c>
      <c r="G193" s="102">
        <v>0</v>
      </c>
      <c r="H193" s="89">
        <f t="shared" si="57"/>
        <v>0</v>
      </c>
    </row>
    <row r="194" spans="1:8" x14ac:dyDescent="0.3">
      <c r="A194" s="88">
        <v>303020</v>
      </c>
      <c r="B194" s="88" t="s">
        <v>1466</v>
      </c>
      <c r="C194" s="102">
        <v>17429.43</v>
      </c>
      <c r="D194" s="102">
        <v>5418</v>
      </c>
      <c r="E194" s="89">
        <f t="shared" si="56"/>
        <v>-12011.43</v>
      </c>
      <c r="F194" s="102">
        <v>11500</v>
      </c>
      <c r="G194" s="102">
        <v>5000</v>
      </c>
      <c r="H194" s="89">
        <f t="shared" si="57"/>
        <v>-6500</v>
      </c>
    </row>
    <row r="195" spans="1:8" x14ac:dyDescent="0.3">
      <c r="A195" s="72">
        <v>304</v>
      </c>
      <c r="B195" s="72" t="s">
        <v>1209</v>
      </c>
      <c r="C195" s="73">
        <f t="shared" ref="C195:H195" si="58">SUM(C196:C204)</f>
        <v>25984.760000000002</v>
      </c>
      <c r="D195" s="73">
        <f t="shared" si="58"/>
        <v>21849</v>
      </c>
      <c r="E195" s="73">
        <f t="shared" si="58"/>
        <v>-4135.76</v>
      </c>
      <c r="F195" s="73">
        <f t="shared" si="58"/>
        <v>24959</v>
      </c>
      <c r="G195" s="73">
        <f t="shared" si="58"/>
        <v>18959</v>
      </c>
      <c r="H195" s="73">
        <f t="shared" si="58"/>
        <v>-6000</v>
      </c>
    </row>
    <row r="196" spans="1:8" x14ac:dyDescent="0.3">
      <c r="A196" s="74">
        <v>304011</v>
      </c>
      <c r="B196" s="74" t="s">
        <v>1198</v>
      </c>
      <c r="C196" s="76">
        <v>3485.17</v>
      </c>
      <c r="D196" s="76">
        <v>2900</v>
      </c>
      <c r="E196" s="75">
        <f t="shared" ref="E196:E204" si="59">D196-C196</f>
        <v>-585.17000000000007</v>
      </c>
      <c r="F196" s="76">
        <v>2250</v>
      </c>
      <c r="G196" s="76">
        <v>2250</v>
      </c>
      <c r="H196" s="75">
        <f t="shared" ref="H196:H204" si="60">G196-F196</f>
        <v>0</v>
      </c>
    </row>
    <row r="197" spans="1:8" x14ac:dyDescent="0.3">
      <c r="A197" s="74">
        <v>304012</v>
      </c>
      <c r="B197" s="74" t="s">
        <v>1467</v>
      </c>
      <c r="C197" s="76">
        <v>1191.99</v>
      </c>
      <c r="D197" s="76">
        <v>1000</v>
      </c>
      <c r="E197" s="75">
        <f t="shared" si="59"/>
        <v>-191.99</v>
      </c>
      <c r="F197" s="76">
        <v>2000</v>
      </c>
      <c r="G197" s="76">
        <v>1000</v>
      </c>
      <c r="H197" s="75">
        <f t="shared" si="60"/>
        <v>-1000</v>
      </c>
    </row>
    <row r="198" spans="1:8" x14ac:dyDescent="0.3">
      <c r="A198" s="74">
        <v>304013</v>
      </c>
      <c r="B198" s="74" t="s">
        <v>1192</v>
      </c>
      <c r="C198" s="76">
        <v>15449.78</v>
      </c>
      <c r="D198" s="76">
        <v>13959</v>
      </c>
      <c r="E198" s="75">
        <f t="shared" si="59"/>
        <v>-1490.7800000000007</v>
      </c>
      <c r="F198" s="76">
        <v>16459</v>
      </c>
      <c r="G198" s="76">
        <v>13959</v>
      </c>
      <c r="H198" s="75">
        <f t="shared" si="60"/>
        <v>-2500</v>
      </c>
    </row>
    <row r="199" spans="1:8" x14ac:dyDescent="0.3">
      <c r="A199" s="74">
        <v>304014</v>
      </c>
      <c r="B199" s="74" t="s">
        <v>1256</v>
      </c>
      <c r="C199" s="76">
        <v>2689.69</v>
      </c>
      <c r="D199" s="76">
        <v>1500</v>
      </c>
      <c r="E199" s="75">
        <f t="shared" si="59"/>
        <v>-1189.69</v>
      </c>
      <c r="F199" s="76">
        <v>1000</v>
      </c>
      <c r="G199" s="76">
        <v>0</v>
      </c>
      <c r="H199" s="75">
        <f t="shared" si="60"/>
        <v>-1000</v>
      </c>
    </row>
    <row r="200" spans="1:8" x14ac:dyDescent="0.3">
      <c r="A200" s="74">
        <v>304015</v>
      </c>
      <c r="B200" s="74" t="s">
        <v>1368</v>
      </c>
      <c r="C200" s="76">
        <v>0</v>
      </c>
      <c r="D200" s="76">
        <v>0</v>
      </c>
      <c r="E200" s="75">
        <f t="shared" si="59"/>
        <v>0</v>
      </c>
      <c r="F200" s="76">
        <v>0</v>
      </c>
      <c r="G200" s="76">
        <v>0</v>
      </c>
      <c r="H200" s="75">
        <f t="shared" si="60"/>
        <v>0</v>
      </c>
    </row>
    <row r="201" spans="1:8" x14ac:dyDescent="0.3">
      <c r="A201" s="74">
        <v>304016</v>
      </c>
      <c r="B201" s="74" t="s">
        <v>1257</v>
      </c>
      <c r="C201" s="76">
        <v>847.2</v>
      </c>
      <c r="D201" s="76">
        <v>250</v>
      </c>
      <c r="E201" s="75">
        <f t="shared" si="59"/>
        <v>-597.20000000000005</v>
      </c>
      <c r="F201" s="76">
        <v>1750</v>
      </c>
      <c r="G201" s="76">
        <v>250</v>
      </c>
      <c r="H201" s="75">
        <f t="shared" si="60"/>
        <v>-1500</v>
      </c>
    </row>
    <row r="202" spans="1:8" x14ac:dyDescent="0.3">
      <c r="A202" s="74">
        <v>304017</v>
      </c>
      <c r="B202" s="74" t="s">
        <v>1208</v>
      </c>
      <c r="C202" s="76">
        <v>0</v>
      </c>
      <c r="D202" s="76">
        <v>0</v>
      </c>
      <c r="E202" s="75">
        <f t="shared" si="59"/>
        <v>0</v>
      </c>
      <c r="F202" s="76">
        <v>0</v>
      </c>
      <c r="G202" s="76">
        <v>0</v>
      </c>
      <c r="H202" s="75">
        <f t="shared" si="60"/>
        <v>0</v>
      </c>
    </row>
    <row r="203" spans="1:8" x14ac:dyDescent="0.3">
      <c r="A203" s="88">
        <v>304018</v>
      </c>
      <c r="B203" s="88" t="s">
        <v>1285</v>
      </c>
      <c r="C203" s="102">
        <v>0</v>
      </c>
      <c r="D203" s="102">
        <v>0</v>
      </c>
      <c r="E203" s="89">
        <f t="shared" si="59"/>
        <v>0</v>
      </c>
      <c r="F203" s="102">
        <v>0</v>
      </c>
      <c r="G203" s="102">
        <v>0</v>
      </c>
      <c r="H203" s="89">
        <f t="shared" si="60"/>
        <v>0</v>
      </c>
    </row>
    <row r="204" spans="1:8" x14ac:dyDescent="0.3">
      <c r="A204" s="88">
        <v>304019</v>
      </c>
      <c r="B204" s="88" t="s">
        <v>1466</v>
      </c>
      <c r="C204" s="102">
        <v>2320.9299999999998</v>
      </c>
      <c r="D204" s="102">
        <v>2240</v>
      </c>
      <c r="E204" s="89">
        <f t="shared" si="59"/>
        <v>-80.929999999999836</v>
      </c>
      <c r="F204" s="102">
        <v>1500</v>
      </c>
      <c r="G204" s="102">
        <v>1500</v>
      </c>
      <c r="H204" s="89">
        <f t="shared" si="60"/>
        <v>0</v>
      </c>
    </row>
    <row r="205" spans="1:8" x14ac:dyDescent="0.3">
      <c r="A205" s="72">
        <v>305</v>
      </c>
      <c r="B205" s="72" t="s">
        <v>587</v>
      </c>
      <c r="C205" s="73">
        <f t="shared" ref="C205:H205" si="61">SUM(C206:C207)</f>
        <v>99999.96</v>
      </c>
      <c r="D205" s="73">
        <f t="shared" si="61"/>
        <v>118100</v>
      </c>
      <c r="E205" s="73">
        <f t="shared" si="61"/>
        <v>18100.039999999994</v>
      </c>
      <c r="F205" s="73">
        <f t="shared" si="61"/>
        <v>100000</v>
      </c>
      <c r="G205" s="73">
        <f t="shared" si="61"/>
        <v>100000</v>
      </c>
      <c r="H205" s="73">
        <f t="shared" si="61"/>
        <v>0</v>
      </c>
    </row>
    <row r="206" spans="1:8" x14ac:dyDescent="0.3">
      <c r="A206" s="74">
        <v>305011</v>
      </c>
      <c r="B206" s="74" t="s">
        <v>1215</v>
      </c>
      <c r="C206" s="75">
        <v>99999.96</v>
      </c>
      <c r="D206" s="75">
        <v>100000</v>
      </c>
      <c r="E206" s="75">
        <f>D206-C206</f>
        <v>3.9999999993597157E-2</v>
      </c>
      <c r="F206" s="76">
        <v>100000</v>
      </c>
      <c r="G206" s="76">
        <v>100000</v>
      </c>
      <c r="H206" s="75">
        <f>G206-F206</f>
        <v>0</v>
      </c>
    </row>
    <row r="207" spans="1:8" x14ac:dyDescent="0.3">
      <c r="A207" s="88">
        <v>305012</v>
      </c>
      <c r="B207" s="88" t="s">
        <v>33</v>
      </c>
      <c r="C207" s="89">
        <v>0</v>
      </c>
      <c r="D207" s="89">
        <f>8100+10000</f>
        <v>18100</v>
      </c>
      <c r="E207" s="89">
        <f>D207-C207</f>
        <v>18100</v>
      </c>
      <c r="F207" s="102">
        <v>0</v>
      </c>
      <c r="G207" s="102">
        <v>0</v>
      </c>
      <c r="H207" s="89">
        <f>G207-F207</f>
        <v>0</v>
      </c>
    </row>
    <row r="208" spans="1:8" x14ac:dyDescent="0.3">
      <c r="A208" s="72">
        <v>306</v>
      </c>
      <c r="B208" s="72" t="s">
        <v>1468</v>
      </c>
      <c r="C208" s="73">
        <f t="shared" ref="C208:H208" si="62">SUM(C209:C212)</f>
        <v>83612.58</v>
      </c>
      <c r="D208" s="73">
        <f t="shared" si="62"/>
        <v>75452.790000000008</v>
      </c>
      <c r="E208" s="73">
        <f t="shared" si="62"/>
        <v>-8159.7899999999972</v>
      </c>
      <c r="F208" s="73">
        <f t="shared" si="62"/>
        <v>72250</v>
      </c>
      <c r="G208" s="73">
        <f t="shared" si="62"/>
        <v>72250</v>
      </c>
      <c r="H208" s="73">
        <f t="shared" si="62"/>
        <v>0</v>
      </c>
    </row>
    <row r="209" spans="1:10" x14ac:dyDescent="0.3">
      <c r="A209" s="74">
        <v>306012</v>
      </c>
      <c r="B209" s="74" t="s">
        <v>1198</v>
      </c>
      <c r="C209" s="76">
        <v>31565.17</v>
      </c>
      <c r="D209" s="76">
        <v>28202.79</v>
      </c>
      <c r="E209" s="75">
        <f>D209-C209</f>
        <v>-3362.3799999999974</v>
      </c>
      <c r="F209" s="76">
        <v>25000</v>
      </c>
      <c r="G209" s="76">
        <v>25000</v>
      </c>
      <c r="H209" s="75">
        <f>G209-F209</f>
        <v>0</v>
      </c>
    </row>
    <row r="210" spans="1:10" x14ac:dyDescent="0.3">
      <c r="A210" s="74">
        <v>306013</v>
      </c>
      <c r="B210" s="74" t="s">
        <v>1467</v>
      </c>
      <c r="C210" s="76">
        <v>12757.41</v>
      </c>
      <c r="D210" s="76">
        <v>8000</v>
      </c>
      <c r="E210" s="75">
        <f>D210-C210</f>
        <v>-4757.41</v>
      </c>
      <c r="F210" s="76">
        <v>8000</v>
      </c>
      <c r="G210" s="76">
        <v>8000</v>
      </c>
      <c r="H210" s="75">
        <f>G210-F210</f>
        <v>0</v>
      </c>
    </row>
    <row r="211" spans="1:10" x14ac:dyDescent="0.3">
      <c r="A211" s="74">
        <v>306014</v>
      </c>
      <c r="B211" s="74" t="s">
        <v>1192</v>
      </c>
      <c r="C211" s="76">
        <v>36750</v>
      </c>
      <c r="D211" s="76">
        <v>36750</v>
      </c>
      <c r="E211" s="75">
        <f>D211-C211</f>
        <v>0</v>
      </c>
      <c r="F211" s="76">
        <v>36750</v>
      </c>
      <c r="G211" s="76">
        <v>36750</v>
      </c>
      <c r="H211" s="75">
        <f>G211-F211</f>
        <v>0</v>
      </c>
    </row>
    <row r="212" spans="1:10" ht="15" thickBot="1" x14ac:dyDescent="0.35">
      <c r="A212" s="74">
        <v>306015</v>
      </c>
      <c r="B212" s="74" t="s">
        <v>1277</v>
      </c>
      <c r="C212" s="76">
        <v>2540</v>
      </c>
      <c r="D212" s="76">
        <v>2500</v>
      </c>
      <c r="E212" s="75">
        <f>D212-C212</f>
        <v>-40</v>
      </c>
      <c r="F212" s="76">
        <v>2500</v>
      </c>
      <c r="G212" s="76">
        <v>2500</v>
      </c>
      <c r="H212" s="75">
        <f>G212-F212</f>
        <v>0</v>
      </c>
    </row>
    <row r="213" spans="1:10" ht="16.2" thickBot="1" x14ac:dyDescent="0.35">
      <c r="A213" s="67">
        <v>4</v>
      </c>
      <c r="B213" s="70" t="s">
        <v>588</v>
      </c>
      <c r="C213" s="71">
        <f t="shared" ref="C213:H213" si="63">C214+C219+C221+C231+C240+C249</f>
        <v>574967.65999999992</v>
      </c>
      <c r="D213" s="71">
        <f t="shared" si="63"/>
        <v>710847.26</v>
      </c>
      <c r="E213" s="68">
        <f t="shared" si="63"/>
        <v>135879.60000000012</v>
      </c>
      <c r="F213" s="71">
        <f t="shared" si="63"/>
        <v>524878</v>
      </c>
      <c r="G213" s="71">
        <f t="shared" si="63"/>
        <v>685134</v>
      </c>
      <c r="H213" s="68">
        <f t="shared" si="63"/>
        <v>160256</v>
      </c>
    </row>
    <row r="214" spans="1:10" x14ac:dyDescent="0.3">
      <c r="A214" s="72">
        <v>401</v>
      </c>
      <c r="B214" s="72" t="s">
        <v>592</v>
      </c>
      <c r="C214" s="73">
        <f t="shared" ref="C214:H214" si="64">C217+C218+C215+C216</f>
        <v>295795.08999999997</v>
      </c>
      <c r="D214" s="73">
        <f t="shared" si="64"/>
        <v>2448.77</v>
      </c>
      <c r="E214" s="73">
        <f t="shared" si="64"/>
        <v>-293346.31999999995</v>
      </c>
      <c r="F214" s="73">
        <f t="shared" si="64"/>
        <v>292950</v>
      </c>
      <c r="G214" s="73">
        <f t="shared" si="64"/>
        <v>0</v>
      </c>
      <c r="H214" s="73">
        <f t="shared" si="64"/>
        <v>-292950</v>
      </c>
    </row>
    <row r="215" spans="1:10" x14ac:dyDescent="0.3">
      <c r="A215" s="74">
        <v>401001</v>
      </c>
      <c r="B215" s="74" t="s">
        <v>1192</v>
      </c>
      <c r="C215" s="76">
        <v>286706.21000000002</v>
      </c>
      <c r="D215" s="75">
        <v>2448.77</v>
      </c>
      <c r="E215" s="75">
        <f>D215-C215</f>
        <v>-284257.44</v>
      </c>
      <c r="F215" s="76">
        <v>285000</v>
      </c>
      <c r="G215" s="75">
        <v>0</v>
      </c>
      <c r="H215" s="75">
        <f>G215-F215</f>
        <v>-285000</v>
      </c>
      <c r="J215" s="93"/>
    </row>
    <row r="216" spans="1:10" x14ac:dyDescent="0.3">
      <c r="A216" s="74">
        <v>401002</v>
      </c>
      <c r="B216" s="74" t="s">
        <v>596</v>
      </c>
      <c r="C216" s="76">
        <v>7182.22</v>
      </c>
      <c r="D216" s="75">
        <v>0</v>
      </c>
      <c r="E216" s="75">
        <f>D216-C216</f>
        <v>-7182.22</v>
      </c>
      <c r="F216" s="76">
        <v>6000</v>
      </c>
      <c r="G216" s="75">
        <v>0</v>
      </c>
      <c r="H216" s="75">
        <f>G216-F216</f>
        <v>-6000</v>
      </c>
    </row>
    <row r="217" spans="1:10" x14ac:dyDescent="0.3">
      <c r="A217" s="74">
        <v>401003</v>
      </c>
      <c r="B217" s="74" t="s">
        <v>1210</v>
      </c>
      <c r="C217" s="76">
        <v>1234.06</v>
      </c>
      <c r="D217" s="75">
        <v>0</v>
      </c>
      <c r="E217" s="75">
        <f>D217-C217</f>
        <v>-1234.06</v>
      </c>
      <c r="F217" s="76">
        <v>1450</v>
      </c>
      <c r="G217" s="75">
        <v>0</v>
      </c>
      <c r="H217" s="75">
        <f>G217-F217</f>
        <v>-1450</v>
      </c>
    </row>
    <row r="218" spans="1:10" x14ac:dyDescent="0.3">
      <c r="A218" s="74">
        <v>401004</v>
      </c>
      <c r="B218" s="74" t="s">
        <v>600</v>
      </c>
      <c r="C218" s="76">
        <v>672.6</v>
      </c>
      <c r="D218" s="75">
        <v>0</v>
      </c>
      <c r="E218" s="75">
        <f>D218-C218</f>
        <v>-672.6</v>
      </c>
      <c r="F218" s="76">
        <v>500</v>
      </c>
      <c r="G218" s="75">
        <v>0</v>
      </c>
      <c r="H218" s="75">
        <f>G218-F218</f>
        <v>-500</v>
      </c>
    </row>
    <row r="219" spans="1:10" x14ac:dyDescent="0.3">
      <c r="A219" s="72">
        <v>402</v>
      </c>
      <c r="B219" s="72" t="s">
        <v>1211</v>
      </c>
      <c r="C219" s="73">
        <f t="shared" ref="C219:H219" si="65">C220</f>
        <v>3000</v>
      </c>
      <c r="D219" s="73">
        <f t="shared" si="65"/>
        <v>0</v>
      </c>
      <c r="E219" s="73">
        <f t="shared" si="65"/>
        <v>-3000</v>
      </c>
      <c r="F219" s="73">
        <f t="shared" si="65"/>
        <v>3000</v>
      </c>
      <c r="G219" s="73">
        <f t="shared" si="65"/>
        <v>0</v>
      </c>
      <c r="H219" s="73">
        <f t="shared" si="65"/>
        <v>-3000</v>
      </c>
    </row>
    <row r="220" spans="1:10" x14ac:dyDescent="0.3">
      <c r="A220" s="74">
        <v>402001</v>
      </c>
      <c r="B220" s="74" t="s">
        <v>604</v>
      </c>
      <c r="C220" s="76">
        <v>3000</v>
      </c>
      <c r="D220" s="75">
        <v>0</v>
      </c>
      <c r="E220" s="75">
        <f>D220-C220</f>
        <v>-3000</v>
      </c>
      <c r="F220" s="76">
        <v>3000</v>
      </c>
      <c r="G220" s="75">
        <v>0</v>
      </c>
      <c r="H220" s="75">
        <f>G220-F220</f>
        <v>-3000</v>
      </c>
    </row>
    <row r="221" spans="1:10" x14ac:dyDescent="0.3">
      <c r="A221" s="72">
        <v>403</v>
      </c>
      <c r="B221" s="72" t="s">
        <v>606</v>
      </c>
      <c r="C221" s="73">
        <f t="shared" ref="C221:H221" si="66">C222+C223+C224+C225+C226+C227+C228+C229+C230</f>
        <v>50798.12</v>
      </c>
      <c r="D221" s="73">
        <f t="shared" si="66"/>
        <v>13606.88</v>
      </c>
      <c r="E221" s="73">
        <f t="shared" si="66"/>
        <v>-37191.24</v>
      </c>
      <c r="F221" s="73">
        <f t="shared" si="66"/>
        <v>52800</v>
      </c>
      <c r="G221" s="73">
        <f t="shared" si="66"/>
        <v>12600</v>
      </c>
      <c r="H221" s="73">
        <f t="shared" si="66"/>
        <v>-40200</v>
      </c>
    </row>
    <row r="222" spans="1:10" x14ac:dyDescent="0.3">
      <c r="A222" s="74">
        <v>403001</v>
      </c>
      <c r="B222" s="74" t="s">
        <v>608</v>
      </c>
      <c r="C222" s="76">
        <v>35149.800000000003</v>
      </c>
      <c r="D222" s="76">
        <v>9240</v>
      </c>
      <c r="E222" s="75">
        <f t="shared" ref="E222:E230" si="67">D222-C222</f>
        <v>-25909.800000000003</v>
      </c>
      <c r="F222" s="76">
        <v>36000</v>
      </c>
      <c r="G222" s="76">
        <v>8400</v>
      </c>
      <c r="H222" s="75">
        <f t="shared" ref="H222:H230" si="68">G222-F222</f>
        <v>-27600</v>
      </c>
    </row>
    <row r="223" spans="1:10" x14ac:dyDescent="0.3">
      <c r="A223" s="74">
        <v>403002</v>
      </c>
      <c r="B223" s="74" t="s">
        <v>1212</v>
      </c>
      <c r="C223" s="75">
        <v>6409.42</v>
      </c>
      <c r="D223" s="76">
        <v>2525</v>
      </c>
      <c r="E223" s="75">
        <f t="shared" si="67"/>
        <v>-3884.42</v>
      </c>
      <c r="F223" s="75">
        <v>5000</v>
      </c>
      <c r="G223" s="76">
        <v>2525</v>
      </c>
      <c r="H223" s="75">
        <f t="shared" si="68"/>
        <v>-2475</v>
      </c>
    </row>
    <row r="224" spans="1:10" x14ac:dyDescent="0.3">
      <c r="A224" s="74">
        <v>403003</v>
      </c>
      <c r="B224" s="74" t="s">
        <v>612</v>
      </c>
      <c r="C224" s="75">
        <v>323.3</v>
      </c>
      <c r="D224" s="76">
        <v>250</v>
      </c>
      <c r="E224" s="75">
        <f t="shared" si="67"/>
        <v>-73.300000000000011</v>
      </c>
      <c r="F224" s="75">
        <v>250</v>
      </c>
      <c r="G224" s="76">
        <v>125</v>
      </c>
      <c r="H224" s="75">
        <f t="shared" si="68"/>
        <v>-125</v>
      </c>
    </row>
    <row r="225" spans="1:8" x14ac:dyDescent="0.3">
      <c r="A225" s="74">
        <v>403004</v>
      </c>
      <c r="B225" s="74" t="s">
        <v>614</v>
      </c>
      <c r="C225" s="75">
        <v>1044.44</v>
      </c>
      <c r="D225" s="76">
        <v>500</v>
      </c>
      <c r="E225" s="75">
        <f t="shared" si="67"/>
        <v>-544.44000000000005</v>
      </c>
      <c r="F225" s="75">
        <v>2000</v>
      </c>
      <c r="G225" s="76">
        <v>500</v>
      </c>
      <c r="H225" s="75">
        <f t="shared" si="68"/>
        <v>-1500</v>
      </c>
    </row>
    <row r="226" spans="1:8" x14ac:dyDescent="0.3">
      <c r="A226" s="74">
        <v>403005</v>
      </c>
      <c r="B226" s="74" t="s">
        <v>616</v>
      </c>
      <c r="C226" s="75">
        <v>704.93</v>
      </c>
      <c r="D226" s="76">
        <v>500</v>
      </c>
      <c r="E226" s="75">
        <f t="shared" si="67"/>
        <v>-204.92999999999995</v>
      </c>
      <c r="F226" s="75">
        <v>2000</v>
      </c>
      <c r="G226" s="76">
        <v>500</v>
      </c>
      <c r="H226" s="75">
        <f t="shared" si="68"/>
        <v>-1500</v>
      </c>
    </row>
    <row r="227" spans="1:8" x14ac:dyDescent="0.3">
      <c r="A227" s="74">
        <v>403006</v>
      </c>
      <c r="B227" s="74" t="s">
        <v>618</v>
      </c>
      <c r="C227" s="76">
        <v>813.13</v>
      </c>
      <c r="D227" s="76">
        <v>348.13</v>
      </c>
      <c r="E227" s="75">
        <f t="shared" si="67"/>
        <v>-465</v>
      </c>
      <c r="F227" s="76">
        <v>1000</v>
      </c>
      <c r="G227" s="76">
        <v>250</v>
      </c>
      <c r="H227" s="75">
        <f t="shared" si="68"/>
        <v>-750</v>
      </c>
    </row>
    <row r="228" spans="1:8" x14ac:dyDescent="0.3">
      <c r="A228" s="74">
        <v>403007</v>
      </c>
      <c r="B228" s="74" t="s">
        <v>620</v>
      </c>
      <c r="C228" s="76">
        <v>2088.31</v>
      </c>
      <c r="D228" s="75">
        <v>243.75</v>
      </c>
      <c r="E228" s="75">
        <f t="shared" si="67"/>
        <v>-1844.56</v>
      </c>
      <c r="F228" s="76">
        <v>1750</v>
      </c>
      <c r="G228" s="75">
        <v>150</v>
      </c>
      <c r="H228" s="75">
        <f t="shared" si="68"/>
        <v>-1600</v>
      </c>
    </row>
    <row r="229" spans="1:8" x14ac:dyDescent="0.3">
      <c r="A229" s="74">
        <v>403008</v>
      </c>
      <c r="B229" s="74" t="s">
        <v>622</v>
      </c>
      <c r="C229" s="76">
        <v>122.65</v>
      </c>
      <c r="D229" s="75">
        <v>0</v>
      </c>
      <c r="E229" s="75">
        <f t="shared" si="67"/>
        <v>-122.65</v>
      </c>
      <c r="F229" s="76">
        <v>500</v>
      </c>
      <c r="G229" s="75">
        <v>150</v>
      </c>
      <c r="H229" s="75">
        <f t="shared" si="68"/>
        <v>-350</v>
      </c>
    </row>
    <row r="230" spans="1:8" x14ac:dyDescent="0.3">
      <c r="A230" s="74">
        <v>403009</v>
      </c>
      <c r="B230" s="74" t="s">
        <v>624</v>
      </c>
      <c r="C230" s="76">
        <v>4142.1400000000003</v>
      </c>
      <c r="D230" s="75">
        <v>0</v>
      </c>
      <c r="E230" s="75">
        <f t="shared" si="67"/>
        <v>-4142.1400000000003</v>
      </c>
      <c r="F230" s="76">
        <v>4300</v>
      </c>
      <c r="G230" s="75">
        <v>0</v>
      </c>
      <c r="H230" s="75">
        <f t="shared" si="68"/>
        <v>-4300</v>
      </c>
    </row>
    <row r="231" spans="1:8" x14ac:dyDescent="0.3">
      <c r="A231" s="72">
        <v>404</v>
      </c>
      <c r="B231" s="72" t="s">
        <v>626</v>
      </c>
      <c r="C231" s="73">
        <f t="shared" ref="C231:H231" si="69">C232+C233+C234+C235+C236+C237+C238+C239</f>
        <v>10551.93</v>
      </c>
      <c r="D231" s="73">
        <f t="shared" si="69"/>
        <v>14.5</v>
      </c>
      <c r="E231" s="73">
        <f t="shared" si="69"/>
        <v>-10537.43</v>
      </c>
      <c r="F231" s="73">
        <f t="shared" si="69"/>
        <v>12000</v>
      </c>
      <c r="G231" s="73">
        <f t="shared" si="69"/>
        <v>0</v>
      </c>
      <c r="H231" s="73">
        <f t="shared" si="69"/>
        <v>-12000</v>
      </c>
    </row>
    <row r="232" spans="1:8" x14ac:dyDescent="0.3">
      <c r="A232" s="74">
        <v>404001</v>
      </c>
      <c r="B232" s="74" t="s">
        <v>628</v>
      </c>
      <c r="C232" s="76">
        <v>2409.7199999999998</v>
      </c>
      <c r="D232" s="75">
        <v>0</v>
      </c>
      <c r="E232" s="75">
        <f t="shared" ref="E232:E239" si="70">D232-C232</f>
        <v>-2409.7199999999998</v>
      </c>
      <c r="F232" s="76">
        <v>3000</v>
      </c>
      <c r="G232" s="75">
        <v>0</v>
      </c>
      <c r="H232" s="75">
        <f t="shared" ref="H232:H239" si="71">G232-F232</f>
        <v>-3000</v>
      </c>
    </row>
    <row r="233" spans="1:8" x14ac:dyDescent="0.3">
      <c r="A233" s="74">
        <v>404002</v>
      </c>
      <c r="B233" s="74" t="s">
        <v>630</v>
      </c>
      <c r="C233" s="76">
        <v>1378.45</v>
      </c>
      <c r="D233" s="75">
        <v>0</v>
      </c>
      <c r="E233" s="75">
        <f t="shared" si="70"/>
        <v>-1378.45</v>
      </c>
      <c r="F233" s="76">
        <v>2500</v>
      </c>
      <c r="G233" s="75">
        <v>0</v>
      </c>
      <c r="H233" s="75">
        <f t="shared" si="71"/>
        <v>-2500</v>
      </c>
    </row>
    <row r="234" spans="1:8" x14ac:dyDescent="0.3">
      <c r="A234" s="74">
        <v>404003</v>
      </c>
      <c r="B234" s="74" t="s">
        <v>632</v>
      </c>
      <c r="C234" s="76">
        <v>1669.76</v>
      </c>
      <c r="D234" s="75">
        <v>0</v>
      </c>
      <c r="E234" s="75">
        <f t="shared" si="70"/>
        <v>-1669.76</v>
      </c>
      <c r="F234" s="76">
        <v>2500</v>
      </c>
      <c r="G234" s="75">
        <v>0</v>
      </c>
      <c r="H234" s="75">
        <f t="shared" si="71"/>
        <v>-2500</v>
      </c>
    </row>
    <row r="235" spans="1:8" x14ac:dyDescent="0.3">
      <c r="A235" s="74">
        <v>404004</v>
      </c>
      <c r="B235" s="74" t="s">
        <v>634</v>
      </c>
      <c r="C235" s="76">
        <v>500</v>
      </c>
      <c r="D235" s="75">
        <v>0</v>
      </c>
      <c r="E235" s="75">
        <f t="shared" si="70"/>
        <v>-500</v>
      </c>
      <c r="F235" s="76">
        <v>800</v>
      </c>
      <c r="G235" s="75">
        <v>0</v>
      </c>
      <c r="H235" s="75">
        <f t="shared" si="71"/>
        <v>-800</v>
      </c>
    </row>
    <row r="236" spans="1:8" x14ac:dyDescent="0.3">
      <c r="A236" s="74">
        <v>404005</v>
      </c>
      <c r="B236" s="74" t="s">
        <v>636</v>
      </c>
      <c r="C236" s="76">
        <v>398.02</v>
      </c>
      <c r="D236" s="75">
        <v>0</v>
      </c>
      <c r="E236" s="75">
        <f t="shared" si="70"/>
        <v>-398.02</v>
      </c>
      <c r="F236" s="76">
        <v>600</v>
      </c>
      <c r="G236" s="75">
        <v>0</v>
      </c>
      <c r="H236" s="75">
        <f t="shared" si="71"/>
        <v>-600</v>
      </c>
    </row>
    <row r="237" spans="1:8" x14ac:dyDescent="0.3">
      <c r="A237" s="74">
        <v>404006</v>
      </c>
      <c r="B237" s="74" t="s">
        <v>638</v>
      </c>
      <c r="C237" s="76">
        <f>672+99.2</f>
        <v>771.2</v>
      </c>
      <c r="D237" s="75">
        <v>0</v>
      </c>
      <c r="E237" s="75">
        <f t="shared" si="70"/>
        <v>-771.2</v>
      </c>
      <c r="F237" s="76">
        <v>400</v>
      </c>
      <c r="G237" s="75">
        <v>0</v>
      </c>
      <c r="H237" s="75">
        <f t="shared" si="71"/>
        <v>-400</v>
      </c>
    </row>
    <row r="238" spans="1:8" x14ac:dyDescent="0.3">
      <c r="A238" s="74">
        <v>404007</v>
      </c>
      <c r="B238" s="74" t="s">
        <v>640</v>
      </c>
      <c r="C238" s="76">
        <v>1308.55</v>
      </c>
      <c r="D238" s="75">
        <v>14.5</v>
      </c>
      <c r="E238" s="75">
        <f t="shared" si="70"/>
        <v>-1294.05</v>
      </c>
      <c r="F238" s="76">
        <v>1200</v>
      </c>
      <c r="G238" s="75">
        <v>0</v>
      </c>
      <c r="H238" s="75">
        <f t="shared" si="71"/>
        <v>-1200</v>
      </c>
    </row>
    <row r="239" spans="1:8" x14ac:dyDescent="0.3">
      <c r="A239" s="74">
        <v>404008</v>
      </c>
      <c r="B239" s="74" t="s">
        <v>642</v>
      </c>
      <c r="C239" s="75">
        <v>2116.23</v>
      </c>
      <c r="D239" s="75">
        <v>0</v>
      </c>
      <c r="E239" s="75">
        <f t="shared" si="70"/>
        <v>-2116.23</v>
      </c>
      <c r="F239" s="75">
        <v>1000</v>
      </c>
      <c r="G239" s="75">
        <v>0</v>
      </c>
      <c r="H239" s="75">
        <f t="shared" si="71"/>
        <v>-1000</v>
      </c>
    </row>
    <row r="240" spans="1:8" x14ac:dyDescent="0.3">
      <c r="A240" s="72">
        <v>405</v>
      </c>
      <c r="B240" s="72" t="s">
        <v>644</v>
      </c>
      <c r="C240" s="73">
        <f t="shared" ref="C240:H240" si="72">C241+C242+C243+C244+C245+C246+C247+C248</f>
        <v>138940.46</v>
      </c>
      <c r="D240" s="73">
        <f t="shared" si="72"/>
        <v>301847.25</v>
      </c>
      <c r="E240" s="73">
        <f t="shared" si="72"/>
        <v>162906.79</v>
      </c>
      <c r="F240" s="73">
        <f t="shared" si="72"/>
        <v>130128</v>
      </c>
      <c r="G240" s="73">
        <f t="shared" si="72"/>
        <v>328684</v>
      </c>
      <c r="H240" s="73">
        <f t="shared" si="72"/>
        <v>198556</v>
      </c>
    </row>
    <row r="241" spans="1:8" x14ac:dyDescent="0.3">
      <c r="A241" s="74">
        <v>405001</v>
      </c>
      <c r="B241" s="74" t="s">
        <v>646</v>
      </c>
      <c r="C241" s="76">
        <v>944.4</v>
      </c>
      <c r="D241" s="76">
        <v>0</v>
      </c>
      <c r="E241" s="75">
        <f t="shared" ref="E241:E248" si="73">D241-C241</f>
        <v>-944.4</v>
      </c>
      <c r="F241" s="76">
        <v>1500</v>
      </c>
      <c r="G241" s="76">
        <v>0</v>
      </c>
      <c r="H241" s="75">
        <f t="shared" ref="H241:H248" si="74">G241-F241</f>
        <v>-1500</v>
      </c>
    </row>
    <row r="242" spans="1:8" x14ac:dyDescent="0.3">
      <c r="A242" s="74">
        <v>405002</v>
      </c>
      <c r="B242" s="74" t="s">
        <v>648</v>
      </c>
      <c r="C242" s="76">
        <v>634.6</v>
      </c>
      <c r="D242" s="76">
        <v>0</v>
      </c>
      <c r="E242" s="75">
        <f t="shared" si="73"/>
        <v>-634.6</v>
      </c>
      <c r="F242" s="76">
        <v>1000</v>
      </c>
      <c r="G242" s="76">
        <v>0</v>
      </c>
      <c r="H242" s="75">
        <f t="shared" si="74"/>
        <v>-1000</v>
      </c>
    </row>
    <row r="243" spans="1:8" x14ac:dyDescent="0.3">
      <c r="A243" s="74">
        <v>405003</v>
      </c>
      <c r="B243" s="74" t="s">
        <v>650</v>
      </c>
      <c r="C243" s="76">
        <v>269.81</v>
      </c>
      <c r="D243" s="76">
        <v>279.49</v>
      </c>
      <c r="E243" s="75">
        <f t="shared" si="73"/>
        <v>9.6800000000000068</v>
      </c>
      <c r="F243" s="76">
        <v>500</v>
      </c>
      <c r="G243" s="76">
        <v>500</v>
      </c>
      <c r="H243" s="75">
        <f t="shared" si="74"/>
        <v>0</v>
      </c>
    </row>
    <row r="244" spans="1:8" x14ac:dyDescent="0.3">
      <c r="A244" s="74">
        <v>405004</v>
      </c>
      <c r="B244" s="74" t="s">
        <v>652</v>
      </c>
      <c r="C244" s="76">
        <v>0</v>
      </c>
      <c r="D244" s="76">
        <v>15</v>
      </c>
      <c r="E244" s="75">
        <f t="shared" si="73"/>
        <v>15</v>
      </c>
      <c r="F244" s="76">
        <v>0</v>
      </c>
      <c r="G244" s="76">
        <v>850</v>
      </c>
      <c r="H244" s="75">
        <f t="shared" si="74"/>
        <v>850</v>
      </c>
    </row>
    <row r="245" spans="1:8" x14ac:dyDescent="0.3">
      <c r="A245" s="74">
        <v>405005</v>
      </c>
      <c r="B245" s="74" t="s">
        <v>654</v>
      </c>
      <c r="C245" s="76">
        <v>413</v>
      </c>
      <c r="D245" s="76">
        <v>0</v>
      </c>
      <c r="E245" s="75">
        <f t="shared" si="73"/>
        <v>-413</v>
      </c>
      <c r="F245" s="76">
        <v>350</v>
      </c>
      <c r="G245" s="76">
        <v>0</v>
      </c>
      <c r="H245" s="75">
        <f t="shared" si="74"/>
        <v>-350</v>
      </c>
    </row>
    <row r="246" spans="1:8" x14ac:dyDescent="0.3">
      <c r="A246" s="74">
        <v>405006</v>
      </c>
      <c r="B246" s="74" t="s">
        <v>656</v>
      </c>
      <c r="C246" s="76">
        <v>133266</v>
      </c>
      <c r="D246" s="76">
        <v>294186</v>
      </c>
      <c r="E246" s="75">
        <f t="shared" si="73"/>
        <v>160920</v>
      </c>
      <c r="F246" s="76">
        <f>118750+5700+1900+428</f>
        <v>126778</v>
      </c>
      <c r="G246" s="76">
        <f>313350+5700+1284</f>
        <v>320334</v>
      </c>
      <c r="H246" s="75">
        <f t="shared" si="74"/>
        <v>193556</v>
      </c>
    </row>
    <row r="247" spans="1:8" x14ac:dyDescent="0.3">
      <c r="A247" s="74">
        <v>405007</v>
      </c>
      <c r="B247" s="131" t="s">
        <v>1358</v>
      </c>
      <c r="C247" s="75">
        <v>2287.38</v>
      </c>
      <c r="D247" s="92">
        <f>6766.76+600</f>
        <v>7366.76</v>
      </c>
      <c r="E247" s="75">
        <f t="shared" si="73"/>
        <v>5079.38</v>
      </c>
      <c r="F247" s="75">
        <v>0</v>
      </c>
      <c r="G247" s="92">
        <v>7000</v>
      </c>
      <c r="H247" s="75">
        <f t="shared" si="74"/>
        <v>7000</v>
      </c>
    </row>
    <row r="248" spans="1:8" x14ac:dyDescent="0.3">
      <c r="A248" s="88">
        <v>405008</v>
      </c>
      <c r="B248" s="133" t="s">
        <v>1469</v>
      </c>
      <c r="C248" s="89">
        <v>1125.27</v>
      </c>
      <c r="D248" s="150">
        <v>0</v>
      </c>
      <c r="E248" s="89">
        <f t="shared" si="73"/>
        <v>-1125.27</v>
      </c>
      <c r="F248" s="89">
        <v>0</v>
      </c>
      <c r="G248" s="150">
        <v>0</v>
      </c>
      <c r="H248" s="89">
        <f t="shared" si="74"/>
        <v>0</v>
      </c>
    </row>
    <row r="249" spans="1:8" x14ac:dyDescent="0.3">
      <c r="A249" s="72">
        <v>406</v>
      </c>
      <c r="B249" s="72" t="s">
        <v>660</v>
      </c>
      <c r="C249" s="73">
        <f t="shared" ref="C249:H249" si="75">C250+C251+C252+C253</f>
        <v>75882.06</v>
      </c>
      <c r="D249" s="73">
        <f t="shared" si="75"/>
        <v>392929.86</v>
      </c>
      <c r="E249" s="73">
        <f t="shared" si="75"/>
        <v>317047.80000000005</v>
      </c>
      <c r="F249" s="73">
        <f t="shared" si="75"/>
        <v>34000</v>
      </c>
      <c r="G249" s="73">
        <f t="shared" si="75"/>
        <v>343850</v>
      </c>
      <c r="H249" s="73">
        <f t="shared" si="75"/>
        <v>309850</v>
      </c>
    </row>
    <row r="250" spans="1:8" x14ac:dyDescent="0.3">
      <c r="A250" s="74">
        <v>406001</v>
      </c>
      <c r="B250" s="74" t="s">
        <v>662</v>
      </c>
      <c r="C250" s="75">
        <v>0</v>
      </c>
      <c r="D250" s="76">
        <v>31696.48</v>
      </c>
      <c r="E250" s="75">
        <f>D250-C250</f>
        <v>31696.48</v>
      </c>
      <c r="F250" s="75">
        <v>0</v>
      </c>
      <c r="G250" s="76">
        <v>28000</v>
      </c>
      <c r="H250" s="75">
        <f>G250-F250</f>
        <v>28000</v>
      </c>
    </row>
    <row r="251" spans="1:8" x14ac:dyDescent="0.3">
      <c r="A251" s="74">
        <v>406002</v>
      </c>
      <c r="B251" s="74" t="s">
        <v>664</v>
      </c>
      <c r="C251" s="76">
        <v>30102.26</v>
      </c>
      <c r="D251" s="76">
        <v>22100</v>
      </c>
      <c r="E251" s="75">
        <f>D251-C251</f>
        <v>-8002.2599999999984</v>
      </c>
      <c r="F251" s="76">
        <v>34000</v>
      </c>
      <c r="G251" s="76">
        <v>22500</v>
      </c>
      <c r="H251" s="75">
        <f>G251-F251</f>
        <v>-11500</v>
      </c>
    </row>
    <row r="252" spans="1:8" x14ac:dyDescent="0.3">
      <c r="A252" s="74">
        <v>406003</v>
      </c>
      <c r="B252" s="74" t="s">
        <v>666</v>
      </c>
      <c r="C252" s="76">
        <v>0</v>
      </c>
      <c r="D252" s="76">
        <v>293353.58</v>
      </c>
      <c r="E252" s="75">
        <f>D252-C252</f>
        <v>293353.58</v>
      </c>
      <c r="F252" s="76">
        <v>0</v>
      </c>
      <c r="G252" s="76">
        <v>293350</v>
      </c>
      <c r="H252" s="75">
        <f>G252-F252</f>
        <v>293350</v>
      </c>
    </row>
    <row r="253" spans="1:8" x14ac:dyDescent="0.3">
      <c r="A253" s="74">
        <v>406006</v>
      </c>
      <c r="B253" s="74" t="s">
        <v>1491</v>
      </c>
      <c r="C253" s="75">
        <v>45779.8</v>
      </c>
      <c r="D253" s="75">
        <v>45779.8</v>
      </c>
      <c r="E253" s="75">
        <f>D253-C253</f>
        <v>0</v>
      </c>
      <c r="F253" s="75">
        <v>0</v>
      </c>
      <c r="G253" s="75">
        <v>0</v>
      </c>
      <c r="H253" s="75">
        <f>G253-F253</f>
        <v>0</v>
      </c>
    </row>
  </sheetData>
  <mergeCells count="2">
    <mergeCell ref="F1:H1"/>
    <mergeCell ref="C1:E1"/>
  </mergeCells>
  <pageMargins left="0.19685039370078741" right="0.19685039370078741" top="0.39370078740157483" bottom="0.39370078740157483" header="0.31496062992125984" footer="0.31496062992125984"/>
  <pageSetup paperSize="9" scale="9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25470-878B-4E4F-9551-DBA29CACAD96}">
  <sheetPr>
    <tabColor rgb="FF00B050"/>
  </sheetPr>
  <dimension ref="A1:J267"/>
  <sheetViews>
    <sheetView view="pageBreakPreview" topLeftCell="A172" zoomScale="85" zoomScaleNormal="100" zoomScaleSheetLayoutView="85" workbookViewId="0">
      <selection activeCell="H180" sqref="H180"/>
    </sheetView>
  </sheetViews>
  <sheetFormatPr defaultRowHeight="14.4" x14ac:dyDescent="0.3"/>
  <cols>
    <col min="1" max="1" width="9.33203125" bestFit="1" customWidth="1"/>
    <col min="2" max="2" width="45.88671875" bestFit="1" customWidth="1"/>
    <col min="3" max="8" width="17.88671875" customWidth="1"/>
    <col min="10" max="10" width="12.33203125" bestFit="1" customWidth="1"/>
  </cols>
  <sheetData>
    <row r="1" spans="1:8" ht="18.600000000000001" thickBot="1" x14ac:dyDescent="0.4">
      <c r="C1" s="183" t="s">
        <v>1361</v>
      </c>
      <c r="D1" s="184"/>
      <c r="E1" s="185"/>
      <c r="F1" s="183" t="s">
        <v>1515</v>
      </c>
      <c r="G1" s="184"/>
      <c r="H1" s="185"/>
    </row>
    <row r="2" spans="1:8" ht="16.2" thickBot="1" x14ac:dyDescent="0.35">
      <c r="A2" s="63"/>
      <c r="B2" s="63"/>
      <c r="C2" s="64" t="s">
        <v>1092</v>
      </c>
      <c r="D2" s="65" t="s">
        <v>1093</v>
      </c>
      <c r="E2" s="66" t="s">
        <v>1094</v>
      </c>
      <c r="F2" s="64" t="s">
        <v>1092</v>
      </c>
      <c r="G2" s="65" t="s">
        <v>1093</v>
      </c>
      <c r="H2" s="66" t="s">
        <v>1094</v>
      </c>
    </row>
    <row r="3" spans="1:8" ht="16.2" thickBot="1" x14ac:dyDescent="0.35">
      <c r="A3" s="63"/>
      <c r="B3" s="67" t="s">
        <v>96</v>
      </c>
      <c r="C3" s="68">
        <f t="shared" ref="C3:H3" si="0">C4+C122+C175+C228</f>
        <v>1268405.7000000002</v>
      </c>
      <c r="D3" s="68">
        <f t="shared" si="0"/>
        <v>1294014.6800000002</v>
      </c>
      <c r="E3" s="69">
        <f t="shared" si="0"/>
        <v>25608.979999999952</v>
      </c>
      <c r="F3" s="68">
        <f t="shared" si="0"/>
        <v>1212050.3599999999</v>
      </c>
      <c r="G3" s="68">
        <f t="shared" si="0"/>
        <v>1224219.1400000001</v>
      </c>
      <c r="H3" s="69">
        <f t="shared" si="0"/>
        <v>12168.779999999999</v>
      </c>
    </row>
    <row r="4" spans="1:8" ht="16.2" thickBot="1" x14ac:dyDescent="0.35">
      <c r="A4" s="67">
        <v>1</v>
      </c>
      <c r="B4" s="70" t="s">
        <v>1095</v>
      </c>
      <c r="C4" s="71">
        <f t="shared" ref="C4:H4" si="1">C5+C15+C24+C27+C30+C40+C52+C60+C81+C87+C96+C104+C108+C117</f>
        <v>129907.50000000001</v>
      </c>
      <c r="D4" s="68">
        <f>D5+D15+D24+D27+D30+D40+D52+D60+D81+D87+D96+D104+D108+D117</f>
        <v>46684.84</v>
      </c>
      <c r="E4" s="69">
        <f t="shared" si="1"/>
        <v>-83222.66</v>
      </c>
      <c r="F4" s="71">
        <f t="shared" si="1"/>
        <v>133725</v>
      </c>
      <c r="G4" s="68">
        <f t="shared" si="1"/>
        <v>49250</v>
      </c>
      <c r="H4" s="69">
        <f t="shared" si="1"/>
        <v>-84475</v>
      </c>
    </row>
    <row r="5" spans="1:8" x14ac:dyDescent="0.3">
      <c r="A5" s="72">
        <v>101</v>
      </c>
      <c r="B5" s="72" t="s">
        <v>6</v>
      </c>
      <c r="C5" s="73">
        <f t="shared" ref="C5:H5" si="2">SUM(C6:C14)</f>
        <v>3697.86</v>
      </c>
      <c r="D5" s="73">
        <f t="shared" si="2"/>
        <v>0</v>
      </c>
      <c r="E5" s="73">
        <f t="shared" si="2"/>
        <v>-3697.86</v>
      </c>
      <c r="F5" s="73">
        <f t="shared" si="2"/>
        <v>4750</v>
      </c>
      <c r="G5" s="73">
        <f t="shared" si="2"/>
        <v>750</v>
      </c>
      <c r="H5" s="73">
        <f t="shared" si="2"/>
        <v>-4000</v>
      </c>
    </row>
    <row r="6" spans="1:8" x14ac:dyDescent="0.3">
      <c r="A6" s="74">
        <v>101011</v>
      </c>
      <c r="B6" s="74" t="s">
        <v>1096</v>
      </c>
      <c r="C6" s="75">
        <v>1172.7</v>
      </c>
      <c r="D6" s="75">
        <v>0</v>
      </c>
      <c r="E6" s="75">
        <f>D6-C6</f>
        <v>-1172.7</v>
      </c>
      <c r="F6" s="75">
        <v>1100</v>
      </c>
      <c r="G6" s="75">
        <v>0</v>
      </c>
      <c r="H6" s="75">
        <f>G6-F6</f>
        <v>-1100</v>
      </c>
    </row>
    <row r="7" spans="1:8" x14ac:dyDescent="0.3">
      <c r="A7" s="74">
        <v>101012</v>
      </c>
      <c r="B7" s="74" t="s">
        <v>1097</v>
      </c>
      <c r="C7" s="75">
        <v>1172.7</v>
      </c>
      <c r="D7" s="75">
        <v>0</v>
      </c>
      <c r="E7" s="75">
        <f t="shared" ref="E7:E14" si="3">D7-C7</f>
        <v>-1172.7</v>
      </c>
      <c r="F7" s="75">
        <v>1150</v>
      </c>
      <c r="G7" s="75">
        <v>0</v>
      </c>
      <c r="H7" s="75">
        <f t="shared" ref="H7:H88" si="4">G7-F7</f>
        <v>-1150</v>
      </c>
    </row>
    <row r="8" spans="1:8" x14ac:dyDescent="0.3">
      <c r="A8" s="74">
        <v>101021</v>
      </c>
      <c r="B8" s="74" t="s">
        <v>1098</v>
      </c>
      <c r="C8" s="75">
        <v>907.5</v>
      </c>
      <c r="D8" s="75">
        <v>0</v>
      </c>
      <c r="E8" s="75">
        <f t="shared" si="3"/>
        <v>-907.5</v>
      </c>
      <c r="F8" s="75">
        <v>1000</v>
      </c>
      <c r="G8" s="75">
        <v>0</v>
      </c>
      <c r="H8" s="75">
        <f t="shared" si="4"/>
        <v>-1000</v>
      </c>
    </row>
    <row r="9" spans="1:8" x14ac:dyDescent="0.3">
      <c r="A9" s="74">
        <v>101022</v>
      </c>
      <c r="B9" s="74" t="s">
        <v>1099</v>
      </c>
      <c r="C9" s="75">
        <v>0</v>
      </c>
      <c r="D9" s="75">
        <v>0</v>
      </c>
      <c r="E9" s="75">
        <f t="shared" si="3"/>
        <v>0</v>
      </c>
      <c r="F9" s="75">
        <v>0</v>
      </c>
      <c r="G9" s="75">
        <v>0</v>
      </c>
      <c r="H9" s="75">
        <f t="shared" si="4"/>
        <v>0</v>
      </c>
    </row>
    <row r="10" spans="1:8" x14ac:dyDescent="0.3">
      <c r="A10" s="74">
        <v>101031</v>
      </c>
      <c r="B10" s="74" t="s">
        <v>1362</v>
      </c>
      <c r="C10" s="75">
        <v>0</v>
      </c>
      <c r="D10" s="75">
        <v>0</v>
      </c>
      <c r="E10" s="75">
        <f t="shared" si="3"/>
        <v>0</v>
      </c>
      <c r="F10" s="75">
        <v>0</v>
      </c>
      <c r="G10" s="75">
        <v>0</v>
      </c>
      <c r="H10" s="75">
        <f t="shared" si="4"/>
        <v>0</v>
      </c>
    </row>
    <row r="11" spans="1:8" x14ac:dyDescent="0.3">
      <c r="A11" s="74">
        <v>101041</v>
      </c>
      <c r="B11" s="74" t="s">
        <v>1100</v>
      </c>
      <c r="C11" s="75">
        <v>389.96</v>
      </c>
      <c r="D11" s="75">
        <v>0</v>
      </c>
      <c r="E11" s="75">
        <f t="shared" si="3"/>
        <v>-389.96</v>
      </c>
      <c r="F11" s="75">
        <v>500</v>
      </c>
      <c r="G11" s="75">
        <v>0</v>
      </c>
      <c r="H11" s="75">
        <f t="shared" si="4"/>
        <v>-500</v>
      </c>
    </row>
    <row r="12" spans="1:8" x14ac:dyDescent="0.3">
      <c r="A12" s="74">
        <v>101042</v>
      </c>
      <c r="B12" s="74" t="s">
        <v>1101</v>
      </c>
      <c r="C12" s="75">
        <v>0</v>
      </c>
      <c r="D12" s="75">
        <v>0</v>
      </c>
      <c r="E12" s="75">
        <f t="shared" si="3"/>
        <v>0</v>
      </c>
      <c r="F12" s="75">
        <v>0</v>
      </c>
      <c r="G12" s="75">
        <v>0</v>
      </c>
      <c r="H12" s="75">
        <f t="shared" si="4"/>
        <v>0</v>
      </c>
    </row>
    <row r="13" spans="1:8" x14ac:dyDescent="0.3">
      <c r="A13" s="74">
        <v>101043</v>
      </c>
      <c r="B13" s="74" t="s">
        <v>1102</v>
      </c>
      <c r="C13" s="75">
        <v>0</v>
      </c>
      <c r="D13" s="75">
        <v>0</v>
      </c>
      <c r="E13" s="75">
        <f t="shared" si="3"/>
        <v>0</v>
      </c>
      <c r="F13" s="75">
        <v>0</v>
      </c>
      <c r="G13" s="75">
        <v>0</v>
      </c>
      <c r="H13" s="75">
        <f t="shared" si="4"/>
        <v>0</v>
      </c>
    </row>
    <row r="14" spans="1:8" x14ac:dyDescent="0.3">
      <c r="A14" s="74">
        <v>101051</v>
      </c>
      <c r="B14" s="74" t="s">
        <v>1103</v>
      </c>
      <c r="C14" s="75">
        <v>55</v>
      </c>
      <c r="D14" s="75">
        <v>0</v>
      </c>
      <c r="E14" s="75">
        <f t="shared" si="3"/>
        <v>-55</v>
      </c>
      <c r="F14" s="75">
        <v>1000</v>
      </c>
      <c r="G14" s="75">
        <v>750</v>
      </c>
      <c r="H14" s="75">
        <f t="shared" si="4"/>
        <v>-250</v>
      </c>
    </row>
    <row r="15" spans="1:8" x14ac:dyDescent="0.3">
      <c r="A15" s="72">
        <v>102</v>
      </c>
      <c r="B15" s="72" t="s">
        <v>169</v>
      </c>
      <c r="C15" s="73">
        <f t="shared" ref="C15:H15" si="5">SUM(C16:C23)</f>
        <v>58750.329999999994</v>
      </c>
      <c r="D15" s="73">
        <f t="shared" si="5"/>
        <v>22966</v>
      </c>
      <c r="E15" s="73">
        <f t="shared" si="5"/>
        <v>-35784.329999999994</v>
      </c>
      <c r="F15" s="73">
        <f t="shared" si="5"/>
        <v>59500</v>
      </c>
      <c r="G15" s="73">
        <f t="shared" si="5"/>
        <v>26500</v>
      </c>
      <c r="H15" s="73">
        <f t="shared" si="5"/>
        <v>-33000</v>
      </c>
    </row>
    <row r="16" spans="1:8" x14ac:dyDescent="0.3">
      <c r="A16" s="74">
        <v>102011</v>
      </c>
      <c r="B16" s="74" t="s">
        <v>1104</v>
      </c>
      <c r="C16" s="76">
        <v>3313.73</v>
      </c>
      <c r="D16" s="76">
        <v>450</v>
      </c>
      <c r="E16" s="75">
        <f t="shared" ref="E16:E23" si="6">D16-C16</f>
        <v>-2863.73</v>
      </c>
      <c r="F16" s="76">
        <v>4000</v>
      </c>
      <c r="G16" s="76">
        <v>0</v>
      </c>
      <c r="H16" s="75">
        <f t="shared" si="4"/>
        <v>-4000</v>
      </c>
    </row>
    <row r="17" spans="1:8" x14ac:dyDescent="0.3">
      <c r="A17" s="74">
        <v>102012</v>
      </c>
      <c r="B17" s="74" t="s">
        <v>1105</v>
      </c>
      <c r="C17" s="76">
        <v>0</v>
      </c>
      <c r="D17" s="76">
        <v>0</v>
      </c>
      <c r="E17" s="75">
        <f t="shared" si="6"/>
        <v>0</v>
      </c>
      <c r="F17" s="76">
        <v>0</v>
      </c>
      <c r="G17" s="76">
        <v>0</v>
      </c>
      <c r="H17" s="75">
        <f t="shared" si="4"/>
        <v>0</v>
      </c>
    </row>
    <row r="18" spans="1:8" x14ac:dyDescent="0.3">
      <c r="A18" s="74">
        <v>102013</v>
      </c>
      <c r="B18" s="74" t="s">
        <v>1264</v>
      </c>
      <c r="C18" s="76">
        <v>0</v>
      </c>
      <c r="D18" s="76">
        <v>0</v>
      </c>
      <c r="E18" s="75">
        <f t="shared" si="6"/>
        <v>0</v>
      </c>
      <c r="F18" s="76">
        <v>0</v>
      </c>
      <c r="G18" s="76">
        <v>0</v>
      </c>
      <c r="H18" s="75">
        <f t="shared" si="4"/>
        <v>0</v>
      </c>
    </row>
    <row r="19" spans="1:8" x14ac:dyDescent="0.3">
      <c r="A19" s="74">
        <v>102021</v>
      </c>
      <c r="B19" s="74" t="s">
        <v>1106</v>
      </c>
      <c r="C19" s="75">
        <v>43465.85</v>
      </c>
      <c r="D19" s="75">
        <v>13500</v>
      </c>
      <c r="E19" s="75">
        <f t="shared" si="6"/>
        <v>-29965.85</v>
      </c>
      <c r="F19" s="75">
        <v>42500</v>
      </c>
      <c r="G19" s="75">
        <v>13500</v>
      </c>
      <c r="H19" s="75">
        <f t="shared" si="4"/>
        <v>-29000</v>
      </c>
    </row>
    <row r="20" spans="1:8" x14ac:dyDescent="0.3">
      <c r="A20" s="74">
        <v>102023</v>
      </c>
      <c r="B20" s="74" t="s">
        <v>1363</v>
      </c>
      <c r="C20" s="75">
        <v>0</v>
      </c>
      <c r="D20" s="75">
        <v>0</v>
      </c>
      <c r="E20" s="75">
        <f t="shared" si="6"/>
        <v>0</v>
      </c>
      <c r="F20" s="75">
        <v>0</v>
      </c>
      <c r="G20" s="75">
        <v>0</v>
      </c>
      <c r="H20" s="75">
        <f t="shared" si="4"/>
        <v>0</v>
      </c>
    </row>
    <row r="21" spans="1:8" x14ac:dyDescent="0.3">
      <c r="A21" s="74">
        <v>102031</v>
      </c>
      <c r="B21" s="74" t="s">
        <v>1564</v>
      </c>
      <c r="C21" s="75">
        <v>1551.2</v>
      </c>
      <c r="D21" s="75">
        <v>0</v>
      </c>
      <c r="E21" s="75">
        <f t="shared" si="6"/>
        <v>-1551.2</v>
      </c>
      <c r="F21" s="75">
        <v>4000</v>
      </c>
      <c r="G21" s="75">
        <v>4000</v>
      </c>
      <c r="H21" s="75">
        <f t="shared" si="4"/>
        <v>0</v>
      </c>
    </row>
    <row r="22" spans="1:8" x14ac:dyDescent="0.3">
      <c r="A22" s="74">
        <v>102032</v>
      </c>
      <c r="B22" s="74" t="s">
        <v>1492</v>
      </c>
      <c r="C22" s="75">
        <v>4815.5600000000004</v>
      </c>
      <c r="D22" s="75">
        <v>4644</v>
      </c>
      <c r="E22" s="75">
        <f t="shared" si="6"/>
        <v>-171.5600000000004</v>
      </c>
      <c r="F22" s="75">
        <v>4500</v>
      </c>
      <c r="G22" s="75">
        <v>4500</v>
      </c>
      <c r="H22" s="75">
        <f t="shared" si="4"/>
        <v>0</v>
      </c>
    </row>
    <row r="23" spans="1:8" x14ac:dyDescent="0.3">
      <c r="A23" s="74">
        <v>102033</v>
      </c>
      <c r="B23" s="74" t="s">
        <v>1493</v>
      </c>
      <c r="C23" s="75">
        <v>5603.99</v>
      </c>
      <c r="D23" s="75">
        <v>4372</v>
      </c>
      <c r="E23" s="75">
        <f t="shared" si="6"/>
        <v>-1231.9899999999998</v>
      </c>
      <c r="F23" s="75">
        <v>4500</v>
      </c>
      <c r="G23" s="75">
        <v>4500</v>
      </c>
      <c r="H23" s="75">
        <f t="shared" si="4"/>
        <v>0</v>
      </c>
    </row>
    <row r="24" spans="1:8" x14ac:dyDescent="0.3">
      <c r="A24" s="72">
        <v>103</v>
      </c>
      <c r="B24" s="72" t="s">
        <v>1110</v>
      </c>
      <c r="C24" s="73">
        <f t="shared" ref="C24:H24" si="7">SUM(C25:C26)</f>
        <v>0</v>
      </c>
      <c r="D24" s="73">
        <f t="shared" si="7"/>
        <v>0</v>
      </c>
      <c r="E24" s="73">
        <f t="shared" si="7"/>
        <v>0</v>
      </c>
      <c r="F24" s="73">
        <f t="shared" si="7"/>
        <v>0</v>
      </c>
      <c r="G24" s="73">
        <f t="shared" si="7"/>
        <v>0</v>
      </c>
      <c r="H24" s="73">
        <f t="shared" si="7"/>
        <v>0</v>
      </c>
    </row>
    <row r="25" spans="1:8" x14ac:dyDescent="0.3">
      <c r="A25" s="74">
        <v>103011</v>
      </c>
      <c r="B25" s="74" t="s">
        <v>1111</v>
      </c>
      <c r="C25" s="75">
        <v>0</v>
      </c>
      <c r="D25" s="75">
        <v>0</v>
      </c>
      <c r="E25" s="75">
        <f>D25-C25</f>
        <v>0</v>
      </c>
      <c r="F25" s="75">
        <v>0</v>
      </c>
      <c r="G25" s="75">
        <v>0</v>
      </c>
      <c r="H25" s="75">
        <f t="shared" si="4"/>
        <v>0</v>
      </c>
    </row>
    <row r="26" spans="1:8" x14ac:dyDescent="0.3">
      <c r="A26" s="74">
        <v>103021</v>
      </c>
      <c r="B26" s="74" t="s">
        <v>1112</v>
      </c>
      <c r="C26" s="75">
        <v>0</v>
      </c>
      <c r="D26" s="75">
        <v>0</v>
      </c>
      <c r="E26" s="75">
        <f>D26-C26</f>
        <v>0</v>
      </c>
      <c r="F26" s="75">
        <v>0</v>
      </c>
      <c r="G26" s="75">
        <v>0</v>
      </c>
      <c r="H26" s="75">
        <f t="shared" si="4"/>
        <v>0</v>
      </c>
    </row>
    <row r="27" spans="1:8" x14ac:dyDescent="0.3">
      <c r="A27" s="72">
        <v>104</v>
      </c>
      <c r="B27" s="72" t="s">
        <v>8</v>
      </c>
      <c r="C27" s="73">
        <f t="shared" ref="C27:H27" si="8">SUM(C28:C29)</f>
        <v>5012.18</v>
      </c>
      <c r="D27" s="73">
        <f t="shared" si="8"/>
        <v>8788.48</v>
      </c>
      <c r="E27" s="73">
        <f t="shared" si="8"/>
        <v>3776.2999999999997</v>
      </c>
      <c r="F27" s="73">
        <f t="shared" si="8"/>
        <v>5725</v>
      </c>
      <c r="G27" s="73">
        <f t="shared" si="8"/>
        <v>7750</v>
      </c>
      <c r="H27" s="73">
        <f t="shared" si="8"/>
        <v>2025</v>
      </c>
    </row>
    <row r="28" spans="1:8" x14ac:dyDescent="0.3">
      <c r="A28" s="74">
        <v>104011</v>
      </c>
      <c r="B28" s="74" t="s">
        <v>1113</v>
      </c>
      <c r="C28" s="75">
        <v>4087.18</v>
      </c>
      <c r="D28" s="76">
        <v>8148.48</v>
      </c>
      <c r="E28" s="75">
        <f>D28-C28</f>
        <v>4061.2999999999997</v>
      </c>
      <c r="F28" s="75">
        <v>4725</v>
      </c>
      <c r="G28" s="76">
        <v>7000</v>
      </c>
      <c r="H28" s="75">
        <f t="shared" si="4"/>
        <v>2275</v>
      </c>
    </row>
    <row r="29" spans="1:8" x14ac:dyDescent="0.3">
      <c r="A29" s="74">
        <v>104021</v>
      </c>
      <c r="B29" s="74" t="s">
        <v>1114</v>
      </c>
      <c r="C29" s="75">
        <v>925</v>
      </c>
      <c r="D29" s="76">
        <v>640</v>
      </c>
      <c r="E29" s="75">
        <f>D29-C29</f>
        <v>-285</v>
      </c>
      <c r="F29" s="75">
        <v>1000</v>
      </c>
      <c r="G29" s="76">
        <v>750</v>
      </c>
      <c r="H29" s="75">
        <f t="shared" si="4"/>
        <v>-250</v>
      </c>
    </row>
    <row r="30" spans="1:8" x14ac:dyDescent="0.3">
      <c r="A30" s="72">
        <v>105</v>
      </c>
      <c r="B30" s="72" t="s">
        <v>1115</v>
      </c>
      <c r="C30" s="73">
        <f t="shared" ref="C30:H30" si="9">SUM(C31:C39)</f>
        <v>17781.560000000001</v>
      </c>
      <c r="D30" s="73">
        <f t="shared" si="9"/>
        <v>2226</v>
      </c>
      <c r="E30" s="73">
        <f t="shared" si="9"/>
        <v>-15555.560000000001</v>
      </c>
      <c r="F30" s="73">
        <f t="shared" si="9"/>
        <v>16475</v>
      </c>
      <c r="G30" s="73">
        <f t="shared" si="9"/>
        <v>900</v>
      </c>
      <c r="H30" s="73">
        <f t="shared" si="9"/>
        <v>-15575</v>
      </c>
    </row>
    <row r="31" spans="1:8" x14ac:dyDescent="0.3">
      <c r="A31" s="74">
        <v>105011</v>
      </c>
      <c r="B31" s="74" t="s">
        <v>1116</v>
      </c>
      <c r="C31" s="75">
        <v>6345.96</v>
      </c>
      <c r="D31" s="75">
        <v>1089</v>
      </c>
      <c r="E31" s="75">
        <f t="shared" ref="E31:E39" si="10">D31-C31</f>
        <v>-5256.96</v>
      </c>
      <c r="F31" s="75">
        <v>6500</v>
      </c>
      <c r="G31" s="75">
        <v>900</v>
      </c>
      <c r="H31" s="75">
        <f t="shared" si="4"/>
        <v>-5600</v>
      </c>
    </row>
    <row r="32" spans="1:8" x14ac:dyDescent="0.3">
      <c r="A32" s="74">
        <v>105012</v>
      </c>
      <c r="B32" s="74" t="s">
        <v>1117</v>
      </c>
      <c r="C32" s="75">
        <v>5775.39</v>
      </c>
      <c r="D32" s="75">
        <v>513</v>
      </c>
      <c r="E32" s="75">
        <f t="shared" si="10"/>
        <v>-5262.39</v>
      </c>
      <c r="F32" s="75">
        <v>3500</v>
      </c>
      <c r="G32" s="75">
        <v>0</v>
      </c>
      <c r="H32" s="75">
        <f t="shared" si="4"/>
        <v>-3500</v>
      </c>
    </row>
    <row r="33" spans="1:8" x14ac:dyDescent="0.3">
      <c r="A33" s="74">
        <v>105013</v>
      </c>
      <c r="B33" s="74" t="s">
        <v>75</v>
      </c>
      <c r="C33" s="75">
        <v>2983.71</v>
      </c>
      <c r="D33" s="75">
        <v>0</v>
      </c>
      <c r="E33" s="75">
        <f t="shared" si="10"/>
        <v>-2983.71</v>
      </c>
      <c r="F33" s="75">
        <v>2000</v>
      </c>
      <c r="G33" s="75">
        <v>0</v>
      </c>
      <c r="H33" s="75">
        <f t="shared" si="4"/>
        <v>-2000</v>
      </c>
    </row>
    <row r="34" spans="1:8" x14ac:dyDescent="0.3">
      <c r="A34" s="74">
        <v>105014</v>
      </c>
      <c r="B34" s="74" t="s">
        <v>1118</v>
      </c>
      <c r="C34" s="75">
        <v>2676.5</v>
      </c>
      <c r="D34" s="75">
        <v>624</v>
      </c>
      <c r="E34" s="75">
        <f t="shared" si="10"/>
        <v>-2052.5</v>
      </c>
      <c r="F34" s="75">
        <v>4475</v>
      </c>
      <c r="G34" s="75">
        <v>0</v>
      </c>
      <c r="H34" s="75">
        <f t="shared" si="4"/>
        <v>-4475</v>
      </c>
    </row>
    <row r="35" spans="1:8" x14ac:dyDescent="0.3">
      <c r="A35" s="74">
        <v>105021</v>
      </c>
      <c r="B35" s="74" t="s">
        <v>1119</v>
      </c>
      <c r="C35" s="75">
        <v>0</v>
      </c>
      <c r="D35" s="75">
        <v>0</v>
      </c>
      <c r="E35" s="75">
        <f t="shared" si="10"/>
        <v>0</v>
      </c>
      <c r="F35" s="75">
        <v>0</v>
      </c>
      <c r="G35" s="75">
        <v>0</v>
      </c>
      <c r="H35" s="75">
        <f t="shared" si="4"/>
        <v>0</v>
      </c>
    </row>
    <row r="36" spans="1:8" x14ac:dyDescent="0.3">
      <c r="A36" s="74">
        <v>105022</v>
      </c>
      <c r="B36" s="74" t="s">
        <v>1120</v>
      </c>
      <c r="C36" s="75">
        <v>0</v>
      </c>
      <c r="D36" s="75">
        <v>0</v>
      </c>
      <c r="E36" s="75">
        <f t="shared" si="10"/>
        <v>0</v>
      </c>
      <c r="F36" s="75">
        <v>0</v>
      </c>
      <c r="G36" s="75">
        <v>0</v>
      </c>
      <c r="H36" s="75">
        <f t="shared" si="4"/>
        <v>0</v>
      </c>
    </row>
    <row r="37" spans="1:8" x14ac:dyDescent="0.3">
      <c r="A37" s="74">
        <v>105023</v>
      </c>
      <c r="B37" s="74" t="s">
        <v>1121</v>
      </c>
      <c r="C37" s="75">
        <v>0</v>
      </c>
      <c r="D37" s="75">
        <v>0</v>
      </c>
      <c r="E37" s="75">
        <f t="shared" si="10"/>
        <v>0</v>
      </c>
      <c r="F37" s="75">
        <v>0</v>
      </c>
      <c r="G37" s="75">
        <v>0</v>
      </c>
      <c r="H37" s="75">
        <f t="shared" si="4"/>
        <v>0</v>
      </c>
    </row>
    <row r="38" spans="1:8" x14ac:dyDescent="0.3">
      <c r="A38" s="74">
        <v>105024</v>
      </c>
      <c r="B38" s="74" t="s">
        <v>1122</v>
      </c>
      <c r="C38" s="75">
        <v>0</v>
      </c>
      <c r="D38" s="75">
        <v>0</v>
      </c>
      <c r="E38" s="75">
        <f t="shared" si="10"/>
        <v>0</v>
      </c>
      <c r="F38" s="75">
        <v>0</v>
      </c>
      <c r="G38" s="75">
        <v>0</v>
      </c>
      <c r="H38" s="75">
        <f t="shared" si="4"/>
        <v>0</v>
      </c>
    </row>
    <row r="39" spans="1:8" x14ac:dyDescent="0.3">
      <c r="A39" s="74">
        <v>105031</v>
      </c>
      <c r="B39" s="74" t="s">
        <v>1123</v>
      </c>
      <c r="C39" s="75">
        <v>0</v>
      </c>
      <c r="D39" s="75">
        <v>0</v>
      </c>
      <c r="E39" s="75">
        <f t="shared" si="10"/>
        <v>0</v>
      </c>
      <c r="F39" s="75">
        <v>0</v>
      </c>
      <c r="G39" s="75">
        <v>0</v>
      </c>
      <c r="H39" s="75">
        <f t="shared" si="4"/>
        <v>0</v>
      </c>
    </row>
    <row r="40" spans="1:8" x14ac:dyDescent="0.3">
      <c r="A40" s="72">
        <v>106</v>
      </c>
      <c r="B40" s="72" t="s">
        <v>170</v>
      </c>
      <c r="C40" s="73">
        <f t="shared" ref="C40:H40" si="11">SUM(C41:C51)</f>
        <v>6137.57</v>
      </c>
      <c r="D40" s="73">
        <f t="shared" si="11"/>
        <v>758</v>
      </c>
      <c r="E40" s="73">
        <f t="shared" si="11"/>
        <v>-5379.57</v>
      </c>
      <c r="F40" s="73">
        <f t="shared" si="11"/>
        <v>7650</v>
      </c>
      <c r="G40" s="73">
        <f t="shared" si="11"/>
        <v>700</v>
      </c>
      <c r="H40" s="73">
        <f t="shared" si="11"/>
        <v>-6950</v>
      </c>
    </row>
    <row r="41" spans="1:8" x14ac:dyDescent="0.3">
      <c r="A41" s="74">
        <v>106011</v>
      </c>
      <c r="B41" s="74" t="s">
        <v>421</v>
      </c>
      <c r="C41" s="75">
        <v>2716.17</v>
      </c>
      <c r="D41" s="75">
        <v>10</v>
      </c>
      <c r="E41" s="75">
        <f t="shared" ref="E41:E51" si="12">D41-C41</f>
        <v>-2706.17</v>
      </c>
      <c r="F41" s="75">
        <v>3100</v>
      </c>
      <c r="G41" s="75">
        <v>0</v>
      </c>
      <c r="H41" s="75">
        <f t="shared" si="4"/>
        <v>-3100</v>
      </c>
    </row>
    <row r="42" spans="1:8" x14ac:dyDescent="0.3">
      <c r="A42" s="74">
        <v>106012</v>
      </c>
      <c r="B42" s="74" t="s">
        <v>420</v>
      </c>
      <c r="C42" s="75">
        <v>1063</v>
      </c>
      <c r="D42" s="75">
        <v>748</v>
      </c>
      <c r="E42" s="75">
        <f t="shared" si="12"/>
        <v>-315</v>
      </c>
      <c r="F42" s="75">
        <v>1500</v>
      </c>
      <c r="G42" s="75">
        <v>700</v>
      </c>
      <c r="H42" s="75">
        <f t="shared" si="4"/>
        <v>-800</v>
      </c>
    </row>
    <row r="43" spans="1:8" x14ac:dyDescent="0.3">
      <c r="A43" s="74">
        <v>106021</v>
      </c>
      <c r="B43" s="74" t="s">
        <v>1124</v>
      </c>
      <c r="C43" s="76">
        <v>0</v>
      </c>
      <c r="D43" s="76">
        <v>0</v>
      </c>
      <c r="E43" s="75">
        <f t="shared" si="12"/>
        <v>0</v>
      </c>
      <c r="F43" s="76">
        <v>0</v>
      </c>
      <c r="G43" s="76">
        <v>0</v>
      </c>
      <c r="H43" s="75">
        <f t="shared" si="4"/>
        <v>0</v>
      </c>
    </row>
    <row r="44" spans="1:8" x14ac:dyDescent="0.3">
      <c r="A44" s="74">
        <v>106022</v>
      </c>
      <c r="B44" s="74" t="s">
        <v>1125</v>
      </c>
      <c r="C44" s="75">
        <v>1429.4</v>
      </c>
      <c r="D44" s="75">
        <v>0</v>
      </c>
      <c r="E44" s="75">
        <f t="shared" si="12"/>
        <v>-1429.4</v>
      </c>
      <c r="F44" s="75">
        <v>1275</v>
      </c>
      <c r="G44" s="75">
        <v>0</v>
      </c>
      <c r="H44" s="75">
        <f t="shared" si="4"/>
        <v>-1275</v>
      </c>
    </row>
    <row r="45" spans="1:8" x14ac:dyDescent="0.3">
      <c r="A45" s="74">
        <v>106023</v>
      </c>
      <c r="B45" s="74" t="s">
        <v>1126</v>
      </c>
      <c r="C45" s="75">
        <v>882</v>
      </c>
      <c r="D45" s="75">
        <v>0</v>
      </c>
      <c r="E45" s="75">
        <f t="shared" si="12"/>
        <v>-882</v>
      </c>
      <c r="F45" s="75">
        <v>1175</v>
      </c>
      <c r="G45" s="75">
        <v>0</v>
      </c>
      <c r="H45" s="75">
        <f t="shared" si="4"/>
        <v>-1175</v>
      </c>
    </row>
    <row r="46" spans="1:8" x14ac:dyDescent="0.3">
      <c r="A46" s="74">
        <v>106031</v>
      </c>
      <c r="B46" s="74" t="s">
        <v>1127</v>
      </c>
      <c r="C46" s="75">
        <v>0</v>
      </c>
      <c r="D46" s="75">
        <v>0</v>
      </c>
      <c r="E46" s="75">
        <f t="shared" si="12"/>
        <v>0</v>
      </c>
      <c r="F46" s="75">
        <v>150</v>
      </c>
      <c r="G46" s="75">
        <v>0</v>
      </c>
      <c r="H46" s="75">
        <f t="shared" si="4"/>
        <v>-150</v>
      </c>
    </row>
    <row r="47" spans="1:8" x14ac:dyDescent="0.3">
      <c r="A47" s="74">
        <v>106032</v>
      </c>
      <c r="B47" s="74" t="s">
        <v>1216</v>
      </c>
      <c r="C47" s="75">
        <v>0</v>
      </c>
      <c r="D47" s="75">
        <v>0</v>
      </c>
      <c r="E47" s="75">
        <f t="shared" si="12"/>
        <v>0</v>
      </c>
      <c r="F47" s="75">
        <v>150</v>
      </c>
      <c r="G47" s="75">
        <v>0</v>
      </c>
      <c r="H47" s="75">
        <f t="shared" si="4"/>
        <v>-150</v>
      </c>
    </row>
    <row r="48" spans="1:8" x14ac:dyDescent="0.3">
      <c r="A48" s="74">
        <v>106033</v>
      </c>
      <c r="B48" s="74" t="s">
        <v>1128</v>
      </c>
      <c r="C48" s="75">
        <v>0</v>
      </c>
      <c r="D48" s="75">
        <v>0</v>
      </c>
      <c r="E48" s="75">
        <f t="shared" si="12"/>
        <v>0</v>
      </c>
      <c r="F48" s="75">
        <v>0</v>
      </c>
      <c r="G48" s="75">
        <v>0</v>
      </c>
      <c r="H48" s="75">
        <f t="shared" si="4"/>
        <v>0</v>
      </c>
    </row>
    <row r="49" spans="1:8" x14ac:dyDescent="0.3">
      <c r="A49" s="74">
        <v>106034</v>
      </c>
      <c r="B49" s="74" t="s">
        <v>1217</v>
      </c>
      <c r="C49" s="75">
        <v>22</v>
      </c>
      <c r="D49" s="75">
        <v>0</v>
      </c>
      <c r="E49" s="75">
        <f t="shared" si="12"/>
        <v>-22</v>
      </c>
      <c r="F49" s="75">
        <v>150</v>
      </c>
      <c r="G49" s="75">
        <v>0</v>
      </c>
      <c r="H49" s="75">
        <f t="shared" si="4"/>
        <v>-150</v>
      </c>
    </row>
    <row r="50" spans="1:8" x14ac:dyDescent="0.3">
      <c r="A50" s="74">
        <v>106035</v>
      </c>
      <c r="B50" s="74" t="s">
        <v>1129</v>
      </c>
      <c r="C50" s="75">
        <v>25</v>
      </c>
      <c r="D50" s="75">
        <v>0</v>
      </c>
      <c r="E50" s="75">
        <f t="shared" si="12"/>
        <v>-25</v>
      </c>
      <c r="F50" s="75">
        <v>150</v>
      </c>
      <c r="G50" s="75">
        <v>0</v>
      </c>
      <c r="H50" s="75">
        <f t="shared" si="4"/>
        <v>-150</v>
      </c>
    </row>
    <row r="51" spans="1:8" x14ac:dyDescent="0.3">
      <c r="A51" s="74">
        <v>106041</v>
      </c>
      <c r="B51" s="74" t="s">
        <v>1130</v>
      </c>
      <c r="C51" s="75">
        <v>0</v>
      </c>
      <c r="D51" s="75">
        <v>0</v>
      </c>
      <c r="E51" s="75">
        <f t="shared" si="12"/>
        <v>0</v>
      </c>
      <c r="F51" s="75">
        <v>0</v>
      </c>
      <c r="G51" s="75">
        <v>0</v>
      </c>
      <c r="H51" s="75">
        <f t="shared" si="4"/>
        <v>0</v>
      </c>
    </row>
    <row r="52" spans="1:8" x14ac:dyDescent="0.3">
      <c r="A52" s="72">
        <v>107</v>
      </c>
      <c r="B52" s="72" t="s">
        <v>19</v>
      </c>
      <c r="C52" s="73">
        <f t="shared" ref="C52:H52" si="13">SUM(C53:C59)</f>
        <v>167</v>
      </c>
      <c r="D52" s="73">
        <f t="shared" si="13"/>
        <v>0</v>
      </c>
      <c r="E52" s="73">
        <f t="shared" si="13"/>
        <v>-167</v>
      </c>
      <c r="F52" s="73">
        <f t="shared" si="13"/>
        <v>550</v>
      </c>
      <c r="G52" s="73">
        <f t="shared" si="13"/>
        <v>0</v>
      </c>
      <c r="H52" s="73">
        <f t="shared" si="13"/>
        <v>-550</v>
      </c>
    </row>
    <row r="53" spans="1:8" x14ac:dyDescent="0.3">
      <c r="A53" s="74">
        <v>107011</v>
      </c>
      <c r="B53" s="74" t="s">
        <v>1131</v>
      </c>
      <c r="C53" s="75">
        <v>0</v>
      </c>
      <c r="D53" s="75">
        <v>0</v>
      </c>
      <c r="E53" s="75">
        <f t="shared" ref="E53:E59" si="14">D53-C53</f>
        <v>0</v>
      </c>
      <c r="F53" s="75">
        <v>0</v>
      </c>
      <c r="G53" s="75">
        <v>0</v>
      </c>
      <c r="H53" s="75">
        <f t="shared" si="4"/>
        <v>0</v>
      </c>
    </row>
    <row r="54" spans="1:8" x14ac:dyDescent="0.3">
      <c r="A54" s="74">
        <v>107012</v>
      </c>
      <c r="B54" s="74" t="s">
        <v>1132</v>
      </c>
      <c r="C54" s="75">
        <v>0</v>
      </c>
      <c r="D54" s="75">
        <v>0</v>
      </c>
      <c r="E54" s="75">
        <f t="shared" si="14"/>
        <v>0</v>
      </c>
      <c r="F54" s="75">
        <v>0</v>
      </c>
      <c r="G54" s="75">
        <v>0</v>
      </c>
      <c r="H54" s="75">
        <f t="shared" si="4"/>
        <v>0</v>
      </c>
    </row>
    <row r="55" spans="1:8" x14ac:dyDescent="0.3">
      <c r="A55" s="74">
        <v>107013</v>
      </c>
      <c r="B55" s="74" t="s">
        <v>1133</v>
      </c>
      <c r="C55" s="75">
        <v>167</v>
      </c>
      <c r="D55" s="75">
        <v>0</v>
      </c>
      <c r="E55" s="75">
        <f t="shared" si="14"/>
        <v>-167</v>
      </c>
      <c r="F55" s="75">
        <v>200</v>
      </c>
      <c r="G55" s="75">
        <v>0</v>
      </c>
      <c r="H55" s="75">
        <f t="shared" si="4"/>
        <v>-200</v>
      </c>
    </row>
    <row r="56" spans="1:8" x14ac:dyDescent="0.3">
      <c r="A56" s="74">
        <v>107014</v>
      </c>
      <c r="B56" s="74" t="s">
        <v>1134</v>
      </c>
      <c r="C56" s="75">
        <v>0</v>
      </c>
      <c r="D56" s="75">
        <v>0</v>
      </c>
      <c r="E56" s="75">
        <f t="shared" si="14"/>
        <v>0</v>
      </c>
      <c r="F56" s="75">
        <v>350</v>
      </c>
      <c r="G56" s="75">
        <v>0</v>
      </c>
      <c r="H56" s="75">
        <f t="shared" si="4"/>
        <v>-350</v>
      </c>
    </row>
    <row r="57" spans="1:8" x14ac:dyDescent="0.3">
      <c r="A57" s="74">
        <v>107021</v>
      </c>
      <c r="B57" s="74" t="s">
        <v>1135</v>
      </c>
      <c r="C57" s="75">
        <v>0</v>
      </c>
      <c r="D57" s="75">
        <v>0</v>
      </c>
      <c r="E57" s="75">
        <f t="shared" si="14"/>
        <v>0</v>
      </c>
      <c r="F57" s="75">
        <v>0</v>
      </c>
      <c r="G57" s="75">
        <v>0</v>
      </c>
      <c r="H57" s="75">
        <f t="shared" si="4"/>
        <v>0</v>
      </c>
    </row>
    <row r="58" spans="1:8" x14ac:dyDescent="0.3">
      <c r="A58" s="88">
        <v>107031</v>
      </c>
      <c r="B58" s="88" t="s">
        <v>341</v>
      </c>
      <c r="C58" s="89">
        <v>0</v>
      </c>
      <c r="D58" s="89">
        <v>0</v>
      </c>
      <c r="E58" s="89">
        <f t="shared" si="14"/>
        <v>0</v>
      </c>
      <c r="F58" s="89">
        <v>0</v>
      </c>
      <c r="G58" s="89">
        <v>0</v>
      </c>
      <c r="H58" s="89">
        <f t="shared" si="4"/>
        <v>0</v>
      </c>
    </row>
    <row r="59" spans="1:8" x14ac:dyDescent="0.3">
      <c r="A59" s="88">
        <v>107032</v>
      </c>
      <c r="B59" s="88" t="s">
        <v>342</v>
      </c>
      <c r="C59" s="89">
        <v>0</v>
      </c>
      <c r="D59" s="89">
        <v>0</v>
      </c>
      <c r="E59" s="89">
        <f t="shared" si="14"/>
        <v>0</v>
      </c>
      <c r="F59" s="89">
        <v>0</v>
      </c>
      <c r="G59" s="89">
        <v>0</v>
      </c>
      <c r="H59" s="89">
        <f t="shared" si="4"/>
        <v>0</v>
      </c>
    </row>
    <row r="60" spans="1:8" x14ac:dyDescent="0.3">
      <c r="A60" s="72">
        <v>108</v>
      </c>
      <c r="B60" s="72" t="s">
        <v>23</v>
      </c>
      <c r="C60" s="73">
        <f t="shared" ref="C60:H60" si="15">SUM(C61:C80)</f>
        <v>30</v>
      </c>
      <c r="D60" s="73">
        <f t="shared" si="15"/>
        <v>0</v>
      </c>
      <c r="E60" s="73">
        <f t="shared" si="15"/>
        <v>-30</v>
      </c>
      <c r="F60" s="73">
        <f t="shared" si="15"/>
        <v>1575</v>
      </c>
      <c r="G60" s="73">
        <f t="shared" si="15"/>
        <v>1250</v>
      </c>
      <c r="H60" s="73">
        <f t="shared" si="15"/>
        <v>-325</v>
      </c>
    </row>
    <row r="61" spans="1:8" x14ac:dyDescent="0.3">
      <c r="A61" s="74">
        <v>108011</v>
      </c>
      <c r="B61" s="131" t="s">
        <v>1136</v>
      </c>
      <c r="C61" s="75">
        <v>0</v>
      </c>
      <c r="D61" s="75">
        <v>0</v>
      </c>
      <c r="E61" s="75">
        <f t="shared" ref="E61:E80" si="16">D61-C61</f>
        <v>0</v>
      </c>
      <c r="F61" s="75">
        <v>0</v>
      </c>
      <c r="G61" s="75">
        <v>0</v>
      </c>
      <c r="H61" s="75">
        <f t="shared" si="4"/>
        <v>0</v>
      </c>
    </row>
    <row r="62" spans="1:8" x14ac:dyDescent="0.3">
      <c r="A62" s="74">
        <v>108012</v>
      </c>
      <c r="B62" s="131" t="s">
        <v>1137</v>
      </c>
      <c r="C62" s="75">
        <v>0</v>
      </c>
      <c r="D62" s="75">
        <v>0</v>
      </c>
      <c r="E62" s="75">
        <f t="shared" si="16"/>
        <v>0</v>
      </c>
      <c r="F62" s="75">
        <v>0</v>
      </c>
      <c r="G62" s="75">
        <v>0</v>
      </c>
      <c r="H62" s="75">
        <f t="shared" si="4"/>
        <v>0</v>
      </c>
    </row>
    <row r="63" spans="1:8" x14ac:dyDescent="0.3">
      <c r="A63" s="74">
        <v>108013</v>
      </c>
      <c r="B63" s="131" t="s">
        <v>1138</v>
      </c>
      <c r="C63" s="75">
        <v>0</v>
      </c>
      <c r="D63" s="75">
        <v>0</v>
      </c>
      <c r="E63" s="75">
        <f t="shared" si="16"/>
        <v>0</v>
      </c>
      <c r="F63" s="75">
        <v>0</v>
      </c>
      <c r="G63" s="75">
        <v>0</v>
      </c>
      <c r="H63" s="75">
        <f t="shared" si="4"/>
        <v>0</v>
      </c>
    </row>
    <row r="64" spans="1:8" x14ac:dyDescent="0.3">
      <c r="A64" s="74">
        <v>108014</v>
      </c>
      <c r="B64" s="131" t="s">
        <v>1139</v>
      </c>
      <c r="C64" s="75">
        <v>0</v>
      </c>
      <c r="D64" s="75">
        <v>0</v>
      </c>
      <c r="E64" s="75">
        <f t="shared" si="16"/>
        <v>0</v>
      </c>
      <c r="F64" s="75">
        <v>0</v>
      </c>
      <c r="G64" s="75">
        <v>0</v>
      </c>
      <c r="H64" s="75">
        <f t="shared" si="4"/>
        <v>0</v>
      </c>
    </row>
    <row r="65" spans="1:8" x14ac:dyDescent="0.3">
      <c r="A65" s="74">
        <v>108021</v>
      </c>
      <c r="B65" s="131" t="s">
        <v>1140</v>
      </c>
      <c r="C65" s="75">
        <v>0</v>
      </c>
      <c r="D65" s="75">
        <v>0</v>
      </c>
      <c r="E65" s="75">
        <f t="shared" si="16"/>
        <v>0</v>
      </c>
      <c r="F65" s="75">
        <v>0</v>
      </c>
      <c r="G65" s="75">
        <v>0</v>
      </c>
      <c r="H65" s="75">
        <f t="shared" si="4"/>
        <v>0</v>
      </c>
    </row>
    <row r="66" spans="1:8" x14ac:dyDescent="0.3">
      <c r="A66" s="74">
        <v>108031</v>
      </c>
      <c r="B66" s="131" t="s">
        <v>1141</v>
      </c>
      <c r="C66" s="75">
        <v>30</v>
      </c>
      <c r="D66" s="75">
        <v>0</v>
      </c>
      <c r="E66" s="75">
        <f t="shared" si="16"/>
        <v>-30</v>
      </c>
      <c r="F66" s="75">
        <v>1500</v>
      </c>
      <c r="G66" s="75">
        <v>1250</v>
      </c>
      <c r="H66" s="75">
        <f t="shared" si="4"/>
        <v>-250</v>
      </c>
    </row>
    <row r="67" spans="1:8" x14ac:dyDescent="0.3">
      <c r="A67" s="74">
        <v>108032</v>
      </c>
      <c r="B67" s="131" t="s">
        <v>505</v>
      </c>
      <c r="C67" s="75">
        <v>0</v>
      </c>
      <c r="D67" s="75">
        <v>0</v>
      </c>
      <c r="E67" s="75">
        <f t="shared" si="16"/>
        <v>0</v>
      </c>
      <c r="F67" s="75">
        <v>0</v>
      </c>
      <c r="G67" s="75">
        <v>0</v>
      </c>
      <c r="H67" s="75">
        <f t="shared" si="4"/>
        <v>0</v>
      </c>
    </row>
    <row r="68" spans="1:8" x14ac:dyDescent="0.3">
      <c r="A68" s="74">
        <v>108033</v>
      </c>
      <c r="B68" s="131" t="s">
        <v>1142</v>
      </c>
      <c r="C68" s="75">
        <v>0</v>
      </c>
      <c r="D68" s="75">
        <v>0</v>
      </c>
      <c r="E68" s="75">
        <f t="shared" si="16"/>
        <v>0</v>
      </c>
      <c r="F68" s="75">
        <v>0</v>
      </c>
      <c r="G68" s="75">
        <v>0</v>
      </c>
      <c r="H68" s="75">
        <f t="shared" si="4"/>
        <v>0</v>
      </c>
    </row>
    <row r="69" spans="1:8" x14ac:dyDescent="0.3">
      <c r="A69" s="88">
        <v>108034</v>
      </c>
      <c r="B69" s="133" t="s">
        <v>508</v>
      </c>
      <c r="C69" s="89">
        <v>0</v>
      </c>
      <c r="D69" s="89">
        <v>0</v>
      </c>
      <c r="E69" s="75">
        <f t="shared" si="16"/>
        <v>0</v>
      </c>
      <c r="F69" s="89">
        <v>75</v>
      </c>
      <c r="G69" s="89">
        <v>0</v>
      </c>
      <c r="H69" s="75">
        <f t="shared" si="4"/>
        <v>-75</v>
      </c>
    </row>
    <row r="70" spans="1:8" x14ac:dyDescent="0.3">
      <c r="A70" s="134">
        <v>108041</v>
      </c>
      <c r="B70" s="136" t="s">
        <v>1308</v>
      </c>
      <c r="C70" s="135">
        <v>0</v>
      </c>
      <c r="D70" s="135">
        <v>0</v>
      </c>
      <c r="E70" s="135">
        <f t="shared" si="16"/>
        <v>0</v>
      </c>
      <c r="F70" s="135">
        <v>0</v>
      </c>
      <c r="G70" s="135">
        <v>0</v>
      </c>
      <c r="H70" s="135">
        <f t="shared" si="4"/>
        <v>0</v>
      </c>
    </row>
    <row r="71" spans="1:8" x14ac:dyDescent="0.3">
      <c r="A71" s="134">
        <v>108042</v>
      </c>
      <c r="B71" s="136" t="s">
        <v>1309</v>
      </c>
      <c r="C71" s="135">
        <v>0</v>
      </c>
      <c r="D71" s="135">
        <v>0</v>
      </c>
      <c r="E71" s="135">
        <f t="shared" si="16"/>
        <v>0</v>
      </c>
      <c r="F71" s="135">
        <v>0</v>
      </c>
      <c r="G71" s="135">
        <v>0</v>
      </c>
      <c r="H71" s="135">
        <f t="shared" si="4"/>
        <v>0</v>
      </c>
    </row>
    <row r="72" spans="1:8" x14ac:dyDescent="0.3">
      <c r="A72" s="134">
        <v>108043</v>
      </c>
      <c r="B72" s="136" t="s">
        <v>1310</v>
      </c>
      <c r="C72" s="135">
        <v>0</v>
      </c>
      <c r="D72" s="135">
        <v>0</v>
      </c>
      <c r="E72" s="135">
        <f t="shared" si="16"/>
        <v>0</v>
      </c>
      <c r="F72" s="135">
        <v>0</v>
      </c>
      <c r="G72" s="135">
        <v>0</v>
      </c>
      <c r="H72" s="135">
        <f t="shared" si="4"/>
        <v>0</v>
      </c>
    </row>
    <row r="73" spans="1:8" x14ac:dyDescent="0.3">
      <c r="A73" s="134">
        <v>108044</v>
      </c>
      <c r="B73" s="136" t="s">
        <v>1311</v>
      </c>
      <c r="C73" s="135">
        <v>0</v>
      </c>
      <c r="D73" s="135">
        <v>0</v>
      </c>
      <c r="E73" s="135">
        <f t="shared" si="16"/>
        <v>0</v>
      </c>
      <c r="F73" s="135">
        <v>0</v>
      </c>
      <c r="G73" s="135">
        <v>0</v>
      </c>
      <c r="H73" s="135">
        <f t="shared" si="4"/>
        <v>0</v>
      </c>
    </row>
    <row r="74" spans="1:8" x14ac:dyDescent="0.3">
      <c r="A74" s="134">
        <v>108045</v>
      </c>
      <c r="B74" s="136" t="s">
        <v>1312</v>
      </c>
      <c r="C74" s="135">
        <v>0</v>
      </c>
      <c r="D74" s="135">
        <v>0</v>
      </c>
      <c r="E74" s="135">
        <f t="shared" si="16"/>
        <v>0</v>
      </c>
      <c r="F74" s="135">
        <v>0</v>
      </c>
      <c r="G74" s="135">
        <v>0</v>
      </c>
      <c r="H74" s="135">
        <f t="shared" si="4"/>
        <v>0</v>
      </c>
    </row>
    <row r="75" spans="1:8" x14ac:dyDescent="0.3">
      <c r="A75" s="134">
        <v>108046</v>
      </c>
      <c r="B75" s="136" t="s">
        <v>1318</v>
      </c>
      <c r="C75" s="135">
        <v>0</v>
      </c>
      <c r="D75" s="135">
        <v>0</v>
      </c>
      <c r="E75" s="135">
        <f t="shared" si="16"/>
        <v>0</v>
      </c>
      <c r="F75" s="135">
        <v>0</v>
      </c>
      <c r="G75" s="135">
        <v>0</v>
      </c>
      <c r="H75" s="135">
        <f t="shared" si="4"/>
        <v>0</v>
      </c>
    </row>
    <row r="76" spans="1:8" x14ac:dyDescent="0.3">
      <c r="A76" s="134">
        <v>108051</v>
      </c>
      <c r="B76" s="136" t="s">
        <v>1314</v>
      </c>
      <c r="C76" s="135">
        <v>0</v>
      </c>
      <c r="D76" s="135">
        <v>0</v>
      </c>
      <c r="E76" s="135">
        <f t="shared" si="16"/>
        <v>0</v>
      </c>
      <c r="F76" s="135">
        <v>0</v>
      </c>
      <c r="G76" s="135">
        <v>0</v>
      </c>
      <c r="H76" s="135">
        <f t="shared" si="4"/>
        <v>0</v>
      </c>
    </row>
    <row r="77" spans="1:8" x14ac:dyDescent="0.3">
      <c r="A77" s="134">
        <v>108052</v>
      </c>
      <c r="B77" s="136" t="s">
        <v>1315</v>
      </c>
      <c r="C77" s="135">
        <v>0</v>
      </c>
      <c r="D77" s="135">
        <v>0</v>
      </c>
      <c r="E77" s="135">
        <f t="shared" si="16"/>
        <v>0</v>
      </c>
      <c r="F77" s="135">
        <v>0</v>
      </c>
      <c r="G77" s="135">
        <v>0</v>
      </c>
      <c r="H77" s="135">
        <f t="shared" si="4"/>
        <v>0</v>
      </c>
    </row>
    <row r="78" spans="1:8" x14ac:dyDescent="0.3">
      <c r="A78" s="134">
        <v>108053</v>
      </c>
      <c r="B78" s="136" t="s">
        <v>1316</v>
      </c>
      <c r="C78" s="135">
        <v>0</v>
      </c>
      <c r="D78" s="135">
        <v>0</v>
      </c>
      <c r="E78" s="135">
        <f t="shared" si="16"/>
        <v>0</v>
      </c>
      <c r="F78" s="135">
        <v>0</v>
      </c>
      <c r="G78" s="135">
        <v>0</v>
      </c>
      <c r="H78" s="135">
        <f t="shared" si="4"/>
        <v>0</v>
      </c>
    </row>
    <row r="79" spans="1:8" x14ac:dyDescent="0.3">
      <c r="A79" s="134">
        <v>108054</v>
      </c>
      <c r="B79" s="136" t="s">
        <v>1317</v>
      </c>
      <c r="C79" s="135">
        <v>0</v>
      </c>
      <c r="D79" s="135">
        <v>0</v>
      </c>
      <c r="E79" s="135">
        <f t="shared" si="16"/>
        <v>0</v>
      </c>
      <c r="F79" s="135">
        <v>0</v>
      </c>
      <c r="G79" s="135">
        <v>0</v>
      </c>
      <c r="H79" s="135">
        <f t="shared" si="4"/>
        <v>0</v>
      </c>
    </row>
    <row r="80" spans="1:8" x14ac:dyDescent="0.3">
      <c r="A80" s="134">
        <v>108055</v>
      </c>
      <c r="B80" s="136" t="s">
        <v>1319</v>
      </c>
      <c r="C80" s="135">
        <v>0</v>
      </c>
      <c r="D80" s="135">
        <v>0</v>
      </c>
      <c r="E80" s="135">
        <f t="shared" si="16"/>
        <v>0</v>
      </c>
      <c r="F80" s="135">
        <v>0</v>
      </c>
      <c r="G80" s="135">
        <v>0</v>
      </c>
      <c r="H80" s="135">
        <f t="shared" si="4"/>
        <v>0</v>
      </c>
    </row>
    <row r="81" spans="1:8" x14ac:dyDescent="0.3">
      <c r="A81" s="72">
        <v>109</v>
      </c>
      <c r="B81" s="72" t="s">
        <v>21</v>
      </c>
      <c r="C81" s="73">
        <f t="shared" ref="C81:H81" si="17">SUM(C82:C86)</f>
        <v>27227.07</v>
      </c>
      <c r="D81" s="73">
        <f t="shared" si="17"/>
        <v>1035.1199999999999</v>
      </c>
      <c r="E81" s="73">
        <f t="shared" si="17"/>
        <v>-26191.95</v>
      </c>
      <c r="F81" s="73">
        <f t="shared" si="17"/>
        <v>25750</v>
      </c>
      <c r="G81" s="73">
        <f t="shared" si="17"/>
        <v>0</v>
      </c>
      <c r="H81" s="73">
        <f t="shared" si="17"/>
        <v>-25750</v>
      </c>
    </row>
    <row r="82" spans="1:8" x14ac:dyDescent="0.3">
      <c r="A82" s="74">
        <v>109011</v>
      </c>
      <c r="B82" s="131" t="s">
        <v>1364</v>
      </c>
      <c r="C82" s="75">
        <v>400</v>
      </c>
      <c r="D82" s="75">
        <v>0</v>
      </c>
      <c r="E82" s="75">
        <f>D82-C82</f>
        <v>-400</v>
      </c>
      <c r="F82" s="75">
        <v>500</v>
      </c>
      <c r="G82" s="75">
        <v>0</v>
      </c>
      <c r="H82" s="75">
        <f t="shared" si="4"/>
        <v>-500</v>
      </c>
    </row>
    <row r="83" spans="1:8" x14ac:dyDescent="0.3">
      <c r="A83" s="74">
        <v>109012</v>
      </c>
      <c r="B83" s="74" t="s">
        <v>1144</v>
      </c>
      <c r="C83" s="76">
        <v>26827.07</v>
      </c>
      <c r="D83" s="75">
        <v>1035.1199999999999</v>
      </c>
      <c r="E83" s="75">
        <f>D83-C83</f>
        <v>-25791.95</v>
      </c>
      <c r="F83" s="76">
        <v>25000</v>
      </c>
      <c r="G83" s="75">
        <v>0</v>
      </c>
      <c r="H83" s="75">
        <f t="shared" si="4"/>
        <v>-25000</v>
      </c>
    </row>
    <row r="84" spans="1:8" x14ac:dyDescent="0.3">
      <c r="A84" s="74">
        <v>109021</v>
      </c>
      <c r="B84" s="74" t="s">
        <v>1145</v>
      </c>
      <c r="C84" s="75">
        <v>0</v>
      </c>
      <c r="D84" s="75">
        <v>0</v>
      </c>
      <c r="E84" s="75">
        <f>D84-C84</f>
        <v>0</v>
      </c>
      <c r="F84" s="75">
        <v>0</v>
      </c>
      <c r="G84" s="75">
        <v>0</v>
      </c>
      <c r="H84" s="75">
        <f t="shared" si="4"/>
        <v>0</v>
      </c>
    </row>
    <row r="85" spans="1:8" x14ac:dyDescent="0.3">
      <c r="A85" s="74">
        <v>109022</v>
      </c>
      <c r="B85" s="74" t="s">
        <v>1146</v>
      </c>
      <c r="C85" s="75">
        <v>0</v>
      </c>
      <c r="D85" s="75">
        <v>0</v>
      </c>
      <c r="E85" s="75">
        <f>D85-C85</f>
        <v>0</v>
      </c>
      <c r="F85" s="75">
        <v>250</v>
      </c>
      <c r="G85" s="75">
        <v>0</v>
      </c>
      <c r="H85" s="75">
        <f t="shared" si="4"/>
        <v>-250</v>
      </c>
    </row>
    <row r="86" spans="1:8" x14ac:dyDescent="0.3">
      <c r="A86" s="74">
        <v>109031</v>
      </c>
      <c r="B86" s="74" t="s">
        <v>1105</v>
      </c>
      <c r="C86" s="75">
        <v>0</v>
      </c>
      <c r="D86" s="75">
        <v>0</v>
      </c>
      <c r="E86" s="75">
        <f>D86-C86</f>
        <v>0</v>
      </c>
      <c r="F86" s="75">
        <v>0</v>
      </c>
      <c r="G86" s="75">
        <v>0</v>
      </c>
      <c r="H86" s="75">
        <f t="shared" si="4"/>
        <v>0</v>
      </c>
    </row>
    <row r="87" spans="1:8" x14ac:dyDescent="0.3">
      <c r="A87" s="72">
        <v>110</v>
      </c>
      <c r="B87" s="72" t="s">
        <v>25</v>
      </c>
      <c r="C87" s="73">
        <f t="shared" ref="C87:H87" si="18">SUM(C88:C95)</f>
        <v>726</v>
      </c>
      <c r="D87" s="73">
        <f t="shared" si="18"/>
        <v>0</v>
      </c>
      <c r="E87" s="73">
        <f t="shared" si="18"/>
        <v>-726</v>
      </c>
      <c r="F87" s="73">
        <f t="shared" si="18"/>
        <v>1650</v>
      </c>
      <c r="G87" s="73">
        <f t="shared" si="18"/>
        <v>0</v>
      </c>
      <c r="H87" s="73">
        <f t="shared" si="18"/>
        <v>-1650</v>
      </c>
    </row>
    <row r="88" spans="1:8" x14ac:dyDescent="0.3">
      <c r="A88" s="74">
        <v>110011</v>
      </c>
      <c r="B88" s="74" t="s">
        <v>1147</v>
      </c>
      <c r="C88" s="75">
        <v>484</v>
      </c>
      <c r="D88" s="75">
        <v>0</v>
      </c>
      <c r="E88" s="75">
        <f t="shared" ref="E88:E95" si="19">D88-C88</f>
        <v>-484</v>
      </c>
      <c r="F88" s="75">
        <v>500</v>
      </c>
      <c r="G88" s="75">
        <v>0</v>
      </c>
      <c r="H88" s="75">
        <f t="shared" si="4"/>
        <v>-500</v>
      </c>
    </row>
    <row r="89" spans="1:8" x14ac:dyDescent="0.3">
      <c r="A89" s="74">
        <v>110012</v>
      </c>
      <c r="B89" s="74" t="s">
        <v>1148</v>
      </c>
      <c r="C89" s="75">
        <v>0</v>
      </c>
      <c r="D89" s="75">
        <v>0</v>
      </c>
      <c r="E89" s="75">
        <f t="shared" si="19"/>
        <v>0</v>
      </c>
      <c r="F89" s="75">
        <v>500</v>
      </c>
      <c r="G89" s="75">
        <v>0</v>
      </c>
      <c r="H89" s="75">
        <f t="shared" ref="H89:H121" si="20">G89-F89</f>
        <v>-500</v>
      </c>
    </row>
    <row r="90" spans="1:8" x14ac:dyDescent="0.3">
      <c r="A90" s="74">
        <v>110013</v>
      </c>
      <c r="B90" s="74" t="s">
        <v>1365</v>
      </c>
      <c r="C90" s="75">
        <v>0</v>
      </c>
      <c r="D90" s="75">
        <v>0</v>
      </c>
      <c r="E90" s="75">
        <f t="shared" si="19"/>
        <v>0</v>
      </c>
      <c r="F90" s="75">
        <v>250</v>
      </c>
      <c r="G90" s="75">
        <v>0</v>
      </c>
      <c r="H90" s="75">
        <f t="shared" si="20"/>
        <v>-250</v>
      </c>
    </row>
    <row r="91" spans="1:8" x14ac:dyDescent="0.3">
      <c r="A91" s="74">
        <v>110014</v>
      </c>
      <c r="B91" s="74" t="s">
        <v>1366</v>
      </c>
      <c r="C91" s="75">
        <v>0</v>
      </c>
      <c r="D91" s="75">
        <v>0</v>
      </c>
      <c r="E91" s="75">
        <f t="shared" si="19"/>
        <v>0</v>
      </c>
      <c r="F91" s="75">
        <v>0</v>
      </c>
      <c r="G91" s="75">
        <v>0</v>
      </c>
      <c r="H91" s="75">
        <f t="shared" si="20"/>
        <v>0</v>
      </c>
    </row>
    <row r="92" spans="1:8" x14ac:dyDescent="0.3">
      <c r="A92" s="74">
        <v>110021</v>
      </c>
      <c r="B92" s="74" t="s">
        <v>1149</v>
      </c>
      <c r="C92" s="75">
        <v>242</v>
      </c>
      <c r="D92" s="75">
        <v>0</v>
      </c>
      <c r="E92" s="75">
        <f t="shared" si="19"/>
        <v>-242</v>
      </c>
      <c r="F92" s="75">
        <v>150</v>
      </c>
      <c r="G92" s="75">
        <v>0</v>
      </c>
      <c r="H92" s="75">
        <f t="shared" si="20"/>
        <v>-150</v>
      </c>
    </row>
    <row r="93" spans="1:8" x14ac:dyDescent="0.3">
      <c r="A93" s="74">
        <v>110022</v>
      </c>
      <c r="B93" s="74" t="s">
        <v>1270</v>
      </c>
      <c r="C93" s="75">
        <v>0</v>
      </c>
      <c r="D93" s="75">
        <v>0</v>
      </c>
      <c r="E93" s="75">
        <f t="shared" si="19"/>
        <v>0</v>
      </c>
      <c r="F93" s="75">
        <v>0</v>
      </c>
      <c r="G93" s="75">
        <v>0</v>
      </c>
      <c r="H93" s="75">
        <f t="shared" si="20"/>
        <v>0</v>
      </c>
    </row>
    <row r="94" spans="1:8" x14ac:dyDescent="0.3">
      <c r="A94" s="74">
        <v>110023</v>
      </c>
      <c r="B94" s="74" t="s">
        <v>1150</v>
      </c>
      <c r="C94" s="75">
        <v>0</v>
      </c>
      <c r="D94" s="75">
        <v>0</v>
      </c>
      <c r="E94" s="75">
        <f t="shared" si="19"/>
        <v>0</v>
      </c>
      <c r="F94" s="75">
        <v>250</v>
      </c>
      <c r="G94" s="75">
        <v>0</v>
      </c>
      <c r="H94" s="75">
        <f t="shared" si="20"/>
        <v>-250</v>
      </c>
    </row>
    <row r="95" spans="1:8" x14ac:dyDescent="0.3">
      <c r="A95" s="88">
        <v>110024</v>
      </c>
      <c r="B95" s="88" t="s">
        <v>1271</v>
      </c>
      <c r="C95" s="89">
        <v>0</v>
      </c>
      <c r="D95" s="89">
        <v>0</v>
      </c>
      <c r="E95" s="89">
        <f t="shared" si="19"/>
        <v>0</v>
      </c>
      <c r="F95" s="89">
        <v>0</v>
      </c>
      <c r="G95" s="89">
        <v>0</v>
      </c>
      <c r="H95" s="89">
        <f t="shared" si="20"/>
        <v>0</v>
      </c>
    </row>
    <row r="96" spans="1:8" x14ac:dyDescent="0.3">
      <c r="A96" s="72">
        <v>111</v>
      </c>
      <c r="B96" s="72" t="s">
        <v>29</v>
      </c>
      <c r="C96" s="73">
        <f t="shared" ref="C96:H96" si="21">SUM(C97:C103)</f>
        <v>369.6</v>
      </c>
      <c r="D96" s="73">
        <f t="shared" si="21"/>
        <v>0</v>
      </c>
      <c r="E96" s="73">
        <f t="shared" si="21"/>
        <v>-369.6</v>
      </c>
      <c r="F96" s="73">
        <f t="shared" si="21"/>
        <v>1125</v>
      </c>
      <c r="G96" s="73">
        <f t="shared" si="21"/>
        <v>0</v>
      </c>
      <c r="H96" s="73">
        <f t="shared" si="21"/>
        <v>-1125</v>
      </c>
    </row>
    <row r="97" spans="1:8" x14ac:dyDescent="0.3">
      <c r="A97" s="74">
        <v>111011</v>
      </c>
      <c r="B97" s="74" t="s">
        <v>1151</v>
      </c>
      <c r="C97" s="75">
        <v>69.599999999999994</v>
      </c>
      <c r="D97" s="75">
        <v>0</v>
      </c>
      <c r="E97" s="75">
        <f t="shared" ref="E97:E103" si="22">D97-C97</f>
        <v>-69.599999999999994</v>
      </c>
      <c r="F97" s="75">
        <v>125</v>
      </c>
      <c r="G97" s="75">
        <v>0</v>
      </c>
      <c r="H97" s="75">
        <f t="shared" si="20"/>
        <v>-125</v>
      </c>
    </row>
    <row r="98" spans="1:8" x14ac:dyDescent="0.3">
      <c r="A98" s="74">
        <v>111021</v>
      </c>
      <c r="B98" s="74" t="s">
        <v>1355</v>
      </c>
      <c r="C98" s="75">
        <v>300</v>
      </c>
      <c r="D98" s="75">
        <v>0</v>
      </c>
      <c r="E98" s="75">
        <f t="shared" si="22"/>
        <v>-300</v>
      </c>
      <c r="F98" s="75">
        <v>750</v>
      </c>
      <c r="G98" s="75">
        <v>0</v>
      </c>
      <c r="H98" s="75">
        <f t="shared" si="20"/>
        <v>-750</v>
      </c>
    </row>
    <row r="99" spans="1:8" x14ac:dyDescent="0.3">
      <c r="A99" s="74">
        <v>111031</v>
      </c>
      <c r="B99" s="74" t="s">
        <v>1153</v>
      </c>
      <c r="C99" s="75">
        <v>0</v>
      </c>
      <c r="D99" s="75">
        <v>0</v>
      </c>
      <c r="E99" s="75">
        <f t="shared" si="22"/>
        <v>0</v>
      </c>
      <c r="F99" s="75">
        <v>0</v>
      </c>
      <c r="G99" s="75">
        <v>0</v>
      </c>
      <c r="H99" s="75">
        <f t="shared" si="20"/>
        <v>0</v>
      </c>
    </row>
    <row r="100" spans="1:8" x14ac:dyDescent="0.3">
      <c r="A100" s="74">
        <v>111032</v>
      </c>
      <c r="B100" s="74" t="s">
        <v>1154</v>
      </c>
      <c r="C100" s="75">
        <v>0</v>
      </c>
      <c r="D100" s="75">
        <v>0</v>
      </c>
      <c r="E100" s="75">
        <f t="shared" si="22"/>
        <v>0</v>
      </c>
      <c r="F100" s="75">
        <v>0</v>
      </c>
      <c r="G100" s="75">
        <v>0</v>
      </c>
      <c r="H100" s="75">
        <f t="shared" si="20"/>
        <v>0</v>
      </c>
    </row>
    <row r="101" spans="1:8" x14ac:dyDescent="0.3">
      <c r="A101" s="74">
        <v>111033</v>
      </c>
      <c r="B101" s="74" t="s">
        <v>516</v>
      </c>
      <c r="C101" s="75">
        <v>0</v>
      </c>
      <c r="D101" s="75">
        <v>0</v>
      </c>
      <c r="E101" s="75">
        <f t="shared" si="22"/>
        <v>0</v>
      </c>
      <c r="F101" s="75">
        <v>0</v>
      </c>
      <c r="G101" s="75">
        <v>0</v>
      </c>
      <c r="H101" s="75">
        <f t="shared" si="20"/>
        <v>0</v>
      </c>
    </row>
    <row r="102" spans="1:8" x14ac:dyDescent="0.3">
      <c r="A102" s="74">
        <v>111034</v>
      </c>
      <c r="B102" s="74" t="s">
        <v>1516</v>
      </c>
      <c r="C102" s="75">
        <v>0</v>
      </c>
      <c r="D102" s="75">
        <v>0</v>
      </c>
      <c r="E102" s="75">
        <f t="shared" si="22"/>
        <v>0</v>
      </c>
      <c r="F102" s="75">
        <v>125</v>
      </c>
      <c r="G102" s="75">
        <v>0</v>
      </c>
      <c r="H102" s="75">
        <f t="shared" si="20"/>
        <v>-125</v>
      </c>
    </row>
    <row r="103" spans="1:8" x14ac:dyDescent="0.3">
      <c r="A103" s="74">
        <v>111035</v>
      </c>
      <c r="B103" s="74" t="s">
        <v>520</v>
      </c>
      <c r="C103" s="75">
        <v>0</v>
      </c>
      <c r="D103" s="75">
        <v>0</v>
      </c>
      <c r="E103" s="75">
        <f t="shared" si="22"/>
        <v>0</v>
      </c>
      <c r="F103" s="75">
        <v>125</v>
      </c>
      <c r="G103" s="75">
        <v>0</v>
      </c>
      <c r="H103" s="75">
        <f t="shared" si="20"/>
        <v>-125</v>
      </c>
    </row>
    <row r="104" spans="1:8" x14ac:dyDescent="0.3">
      <c r="A104" s="72">
        <v>112</v>
      </c>
      <c r="B104" s="72" t="s">
        <v>1155</v>
      </c>
      <c r="C104" s="73">
        <f t="shared" ref="C104:H104" si="23">SUM(C105:C107)</f>
        <v>0</v>
      </c>
      <c r="D104" s="73">
        <f t="shared" si="23"/>
        <v>0</v>
      </c>
      <c r="E104" s="73">
        <f t="shared" si="23"/>
        <v>0</v>
      </c>
      <c r="F104" s="73">
        <f t="shared" si="23"/>
        <v>350</v>
      </c>
      <c r="G104" s="73">
        <f t="shared" si="23"/>
        <v>0</v>
      </c>
      <c r="H104" s="73">
        <f t="shared" si="23"/>
        <v>-350</v>
      </c>
    </row>
    <row r="105" spans="1:8" x14ac:dyDescent="0.3">
      <c r="A105" s="74">
        <v>112011</v>
      </c>
      <c r="B105" s="74" t="s">
        <v>1156</v>
      </c>
      <c r="C105" s="75">
        <v>0</v>
      </c>
      <c r="D105" s="75">
        <v>0</v>
      </c>
      <c r="E105" s="75">
        <f>D105-C105</f>
        <v>0</v>
      </c>
      <c r="F105" s="75">
        <v>350</v>
      </c>
      <c r="G105" s="75">
        <v>0</v>
      </c>
      <c r="H105" s="75">
        <f t="shared" si="20"/>
        <v>-350</v>
      </c>
    </row>
    <row r="106" spans="1:8" x14ac:dyDescent="0.3">
      <c r="A106" s="74">
        <v>112012</v>
      </c>
      <c r="B106" s="74" t="s">
        <v>999</v>
      </c>
      <c r="C106" s="76">
        <v>0</v>
      </c>
      <c r="D106" s="75">
        <v>0</v>
      </c>
      <c r="E106" s="75">
        <f>D106-C106</f>
        <v>0</v>
      </c>
      <c r="F106" s="76">
        <v>0</v>
      </c>
      <c r="G106" s="75">
        <v>0</v>
      </c>
      <c r="H106" s="75">
        <f t="shared" si="20"/>
        <v>0</v>
      </c>
    </row>
    <row r="107" spans="1:8" x14ac:dyDescent="0.3">
      <c r="A107" s="74">
        <v>112021</v>
      </c>
      <c r="B107" s="74" t="s">
        <v>1157</v>
      </c>
      <c r="C107" s="75">
        <v>0</v>
      </c>
      <c r="D107" s="75">
        <v>0</v>
      </c>
      <c r="E107" s="75">
        <f>D107-C107</f>
        <v>0</v>
      </c>
      <c r="F107" s="75">
        <v>0</v>
      </c>
      <c r="G107" s="75">
        <v>0</v>
      </c>
      <c r="H107" s="75">
        <f t="shared" si="20"/>
        <v>0</v>
      </c>
    </row>
    <row r="108" spans="1:8" x14ac:dyDescent="0.3">
      <c r="A108" s="72">
        <v>113</v>
      </c>
      <c r="B108" s="72" t="s">
        <v>31</v>
      </c>
      <c r="C108" s="73">
        <f t="shared" ref="C108:H108" si="24">SUM(C109:C116)</f>
        <v>5397.23</v>
      </c>
      <c r="D108" s="73">
        <f t="shared" si="24"/>
        <v>300.14</v>
      </c>
      <c r="E108" s="73">
        <f t="shared" si="24"/>
        <v>-5097.09</v>
      </c>
      <c r="F108" s="73">
        <f t="shared" si="24"/>
        <v>7825</v>
      </c>
      <c r="G108" s="73">
        <f t="shared" si="24"/>
        <v>400</v>
      </c>
      <c r="H108" s="73">
        <f t="shared" si="24"/>
        <v>-7425</v>
      </c>
    </row>
    <row r="109" spans="1:8" x14ac:dyDescent="0.3">
      <c r="A109" s="74">
        <v>113011</v>
      </c>
      <c r="B109" s="74" t="s">
        <v>1158</v>
      </c>
      <c r="C109" s="75">
        <v>85.1</v>
      </c>
      <c r="D109" s="75">
        <v>0</v>
      </c>
      <c r="E109" s="75">
        <f t="shared" ref="E109:E116" si="25">D109-C109</f>
        <v>-85.1</v>
      </c>
      <c r="F109" s="75">
        <v>250</v>
      </c>
      <c r="G109" s="75">
        <v>0</v>
      </c>
      <c r="H109" s="75">
        <f t="shared" si="20"/>
        <v>-250</v>
      </c>
    </row>
    <row r="110" spans="1:8" x14ac:dyDescent="0.3">
      <c r="A110" s="74">
        <v>113012</v>
      </c>
      <c r="B110" s="74" t="s">
        <v>1159</v>
      </c>
      <c r="C110" s="75">
        <v>0</v>
      </c>
      <c r="D110" s="75">
        <v>0</v>
      </c>
      <c r="E110" s="75">
        <f t="shared" si="25"/>
        <v>0</v>
      </c>
      <c r="F110" s="75">
        <v>150</v>
      </c>
      <c r="G110" s="75">
        <v>0</v>
      </c>
      <c r="H110" s="75">
        <f t="shared" si="20"/>
        <v>-150</v>
      </c>
    </row>
    <row r="111" spans="1:8" x14ac:dyDescent="0.3">
      <c r="A111" s="74">
        <v>113013</v>
      </c>
      <c r="B111" s="74" t="s">
        <v>1160</v>
      </c>
      <c r="C111" s="76">
        <v>1383.24</v>
      </c>
      <c r="D111" s="76">
        <v>300.14</v>
      </c>
      <c r="E111" s="75">
        <f t="shared" si="25"/>
        <v>-1083.0999999999999</v>
      </c>
      <c r="F111" s="76">
        <v>1250</v>
      </c>
      <c r="G111" s="76">
        <v>400</v>
      </c>
      <c r="H111" s="75">
        <f t="shared" si="20"/>
        <v>-850</v>
      </c>
    </row>
    <row r="112" spans="1:8" x14ac:dyDescent="0.3">
      <c r="A112" s="74">
        <v>113014</v>
      </c>
      <c r="B112" s="74" t="s">
        <v>1161</v>
      </c>
      <c r="C112" s="76">
        <v>0</v>
      </c>
      <c r="D112" s="76">
        <v>0</v>
      </c>
      <c r="E112" s="75">
        <f t="shared" si="25"/>
        <v>0</v>
      </c>
      <c r="F112" s="76">
        <v>100</v>
      </c>
      <c r="G112" s="76">
        <v>0</v>
      </c>
      <c r="H112" s="75">
        <f t="shared" si="20"/>
        <v>-100</v>
      </c>
    </row>
    <row r="113" spans="1:8" x14ac:dyDescent="0.3">
      <c r="A113" s="74">
        <v>113021</v>
      </c>
      <c r="B113" s="74" t="s">
        <v>391</v>
      </c>
      <c r="C113" s="76">
        <v>3928.89</v>
      </c>
      <c r="D113" s="76">
        <v>0</v>
      </c>
      <c r="E113" s="75">
        <f t="shared" si="25"/>
        <v>-3928.89</v>
      </c>
      <c r="F113" s="76">
        <v>6000</v>
      </c>
      <c r="G113" s="76">
        <v>0</v>
      </c>
      <c r="H113" s="75">
        <f t="shared" si="20"/>
        <v>-6000</v>
      </c>
    </row>
    <row r="114" spans="1:8" x14ac:dyDescent="0.3">
      <c r="A114" s="74">
        <v>113022</v>
      </c>
      <c r="B114" s="74" t="s">
        <v>1162</v>
      </c>
      <c r="C114" s="76">
        <v>0</v>
      </c>
      <c r="D114" s="76">
        <v>0</v>
      </c>
      <c r="E114" s="75">
        <f t="shared" si="25"/>
        <v>0</v>
      </c>
      <c r="F114" s="76">
        <v>0</v>
      </c>
      <c r="G114" s="76">
        <v>0</v>
      </c>
      <c r="H114" s="75">
        <f t="shared" si="20"/>
        <v>0</v>
      </c>
    </row>
    <row r="115" spans="1:8" x14ac:dyDescent="0.3">
      <c r="A115" s="74">
        <v>113023</v>
      </c>
      <c r="B115" s="132" t="s">
        <v>1261</v>
      </c>
      <c r="C115" s="76">
        <v>0</v>
      </c>
      <c r="D115" s="76">
        <v>0</v>
      </c>
      <c r="E115" s="75">
        <f t="shared" si="25"/>
        <v>0</v>
      </c>
      <c r="F115" s="76">
        <v>0</v>
      </c>
      <c r="G115" s="76">
        <v>0</v>
      </c>
      <c r="H115" s="75">
        <f t="shared" si="20"/>
        <v>0</v>
      </c>
    </row>
    <row r="116" spans="1:8" x14ac:dyDescent="0.3">
      <c r="A116" s="74">
        <v>113024</v>
      </c>
      <c r="B116" s="74" t="s">
        <v>1161</v>
      </c>
      <c r="C116" s="75">
        <v>0</v>
      </c>
      <c r="D116" s="75">
        <v>0</v>
      </c>
      <c r="E116" s="75">
        <f t="shared" si="25"/>
        <v>0</v>
      </c>
      <c r="F116" s="75">
        <v>75</v>
      </c>
      <c r="G116" s="75">
        <v>0</v>
      </c>
      <c r="H116" s="75">
        <f t="shared" si="20"/>
        <v>-75</v>
      </c>
    </row>
    <row r="117" spans="1:8" x14ac:dyDescent="0.3">
      <c r="A117" s="72">
        <v>114</v>
      </c>
      <c r="B117" s="72" t="s">
        <v>33</v>
      </c>
      <c r="C117" s="73">
        <f t="shared" ref="C117:H117" si="26">SUM(C118:C121)</f>
        <v>4611.1000000000004</v>
      </c>
      <c r="D117" s="73">
        <f t="shared" si="26"/>
        <v>10611.1</v>
      </c>
      <c r="E117" s="73">
        <f t="shared" si="26"/>
        <v>6000</v>
      </c>
      <c r="F117" s="73">
        <f t="shared" si="26"/>
        <v>800</v>
      </c>
      <c r="G117" s="73">
        <f t="shared" si="26"/>
        <v>11000</v>
      </c>
      <c r="H117" s="73">
        <f t="shared" si="26"/>
        <v>10200</v>
      </c>
    </row>
    <row r="118" spans="1:8" x14ac:dyDescent="0.3">
      <c r="A118" s="74">
        <v>114011</v>
      </c>
      <c r="B118" s="74" t="s">
        <v>1163</v>
      </c>
      <c r="C118" s="75">
        <v>0</v>
      </c>
      <c r="D118" s="75">
        <v>0</v>
      </c>
      <c r="E118" s="75">
        <f>D118-C118</f>
        <v>0</v>
      </c>
      <c r="F118" s="75">
        <v>0</v>
      </c>
      <c r="G118" s="75">
        <v>0</v>
      </c>
      <c r="H118" s="75">
        <f t="shared" si="20"/>
        <v>0</v>
      </c>
    </row>
    <row r="119" spans="1:8" x14ac:dyDescent="0.3">
      <c r="A119" s="74">
        <v>114021</v>
      </c>
      <c r="B119" s="74" t="s">
        <v>1164</v>
      </c>
      <c r="C119" s="75">
        <v>0</v>
      </c>
      <c r="D119" s="75">
        <v>0</v>
      </c>
      <c r="E119" s="75">
        <f>D119-C119</f>
        <v>0</v>
      </c>
      <c r="F119" s="75">
        <v>0</v>
      </c>
      <c r="G119" s="75">
        <v>0</v>
      </c>
      <c r="H119" s="75">
        <f t="shared" si="20"/>
        <v>0</v>
      </c>
    </row>
    <row r="120" spans="1:8" x14ac:dyDescent="0.3">
      <c r="A120" s="74">
        <v>114031</v>
      </c>
      <c r="B120" s="74" t="s">
        <v>449</v>
      </c>
      <c r="C120" s="75">
        <v>0</v>
      </c>
      <c r="D120" s="75">
        <v>0</v>
      </c>
      <c r="E120" s="75">
        <f>D120-C120</f>
        <v>0</v>
      </c>
      <c r="F120" s="75">
        <v>300</v>
      </c>
      <c r="G120" s="75">
        <v>0</v>
      </c>
      <c r="H120" s="75">
        <f t="shared" si="20"/>
        <v>-300</v>
      </c>
    </row>
    <row r="121" spans="1:8" ht="15" thickBot="1" x14ac:dyDescent="0.35">
      <c r="A121" s="74">
        <v>114032</v>
      </c>
      <c r="B121" s="131" t="s">
        <v>1360</v>
      </c>
      <c r="C121" s="77">
        <v>4611.1000000000004</v>
      </c>
      <c r="D121" s="91">
        <v>10611.1</v>
      </c>
      <c r="E121" s="77">
        <f>D121-C121</f>
        <v>6000</v>
      </c>
      <c r="F121" s="77">
        <v>500</v>
      </c>
      <c r="G121" s="91">
        <v>11000</v>
      </c>
      <c r="H121" s="77">
        <f t="shared" si="20"/>
        <v>10500</v>
      </c>
    </row>
    <row r="122" spans="1:8" ht="16.2" thickBot="1" x14ac:dyDescent="0.35">
      <c r="A122" s="67">
        <v>2</v>
      </c>
      <c r="B122" s="70" t="s">
        <v>1166</v>
      </c>
      <c r="C122" s="71">
        <f t="shared" ref="C122:H122" si="27">C123+C131+C147+C160+C155</f>
        <v>91774.02</v>
      </c>
      <c r="D122" s="71">
        <f t="shared" si="27"/>
        <v>82722.92</v>
      </c>
      <c r="E122" s="71">
        <f t="shared" si="27"/>
        <v>-9051.0999999999985</v>
      </c>
      <c r="F122" s="71">
        <f t="shared" si="27"/>
        <v>92963.36</v>
      </c>
      <c r="G122" s="71">
        <f t="shared" si="27"/>
        <v>83602.14</v>
      </c>
      <c r="H122" s="71">
        <f t="shared" si="27"/>
        <v>-9361.2199999999975</v>
      </c>
    </row>
    <row r="123" spans="1:8" x14ac:dyDescent="0.3">
      <c r="A123" s="72">
        <v>201</v>
      </c>
      <c r="B123" s="72" t="s">
        <v>84</v>
      </c>
      <c r="C123" s="73">
        <f t="shared" ref="C123:H123" si="28">SUM(C124:C130)</f>
        <v>39729.950000000004</v>
      </c>
      <c r="D123" s="73">
        <f t="shared" si="28"/>
        <v>31881.33</v>
      </c>
      <c r="E123" s="73">
        <f t="shared" si="28"/>
        <v>-7848.62</v>
      </c>
      <c r="F123" s="73">
        <f t="shared" si="28"/>
        <v>39757.599999999999</v>
      </c>
      <c r="G123" s="73">
        <f t="shared" si="28"/>
        <v>31881.33</v>
      </c>
      <c r="H123" s="73">
        <f t="shared" si="28"/>
        <v>-7876.2699999999968</v>
      </c>
    </row>
    <row r="124" spans="1:8" x14ac:dyDescent="0.3">
      <c r="A124" s="74">
        <v>201011</v>
      </c>
      <c r="B124" s="74" t="s">
        <v>1167</v>
      </c>
      <c r="C124" s="75">
        <v>0</v>
      </c>
      <c r="D124" s="75">
        <v>0</v>
      </c>
      <c r="E124" s="75">
        <f>D124-C124</f>
        <v>0</v>
      </c>
      <c r="F124" s="75">
        <v>0</v>
      </c>
      <c r="G124" s="75">
        <v>0</v>
      </c>
      <c r="H124" s="75">
        <f>G124-F124</f>
        <v>0</v>
      </c>
    </row>
    <row r="125" spans="1:8" x14ac:dyDescent="0.3">
      <c r="A125" s="74">
        <v>201021</v>
      </c>
      <c r="B125" s="74" t="s">
        <v>1168</v>
      </c>
      <c r="C125" s="75">
        <v>0</v>
      </c>
      <c r="D125" s="75">
        <v>0</v>
      </c>
      <c r="E125" s="75">
        <f t="shared" ref="E125:E130" si="29">D125-C125</f>
        <v>0</v>
      </c>
      <c r="F125" s="75">
        <v>0</v>
      </c>
      <c r="G125" s="75">
        <v>0</v>
      </c>
      <c r="H125" s="75">
        <f t="shared" ref="H125:H154" si="30">G125-F125</f>
        <v>0</v>
      </c>
    </row>
    <row r="126" spans="1:8" x14ac:dyDescent="0.3">
      <c r="A126" s="74">
        <v>201041</v>
      </c>
      <c r="B126" s="74" t="s">
        <v>1169</v>
      </c>
      <c r="C126" s="75">
        <v>484</v>
      </c>
      <c r="D126" s="75">
        <v>0</v>
      </c>
      <c r="E126" s="75">
        <f t="shared" si="29"/>
        <v>-484</v>
      </c>
      <c r="F126" s="75">
        <v>1000</v>
      </c>
      <c r="G126" s="75">
        <v>0</v>
      </c>
      <c r="H126" s="75">
        <f t="shared" si="30"/>
        <v>-1000</v>
      </c>
    </row>
    <row r="127" spans="1:8" x14ac:dyDescent="0.3">
      <c r="A127" s="74">
        <v>201042</v>
      </c>
      <c r="B127" s="74" t="s">
        <v>1170</v>
      </c>
      <c r="C127" s="75">
        <v>840</v>
      </c>
      <c r="D127" s="75">
        <v>0</v>
      </c>
      <c r="E127" s="75">
        <f t="shared" si="29"/>
        <v>-840</v>
      </c>
      <c r="F127" s="75">
        <v>500</v>
      </c>
      <c r="G127" s="75">
        <v>0</v>
      </c>
      <c r="H127" s="75">
        <f t="shared" si="30"/>
        <v>-500</v>
      </c>
    </row>
    <row r="128" spans="1:8" x14ac:dyDescent="0.3">
      <c r="A128" s="74">
        <v>201043</v>
      </c>
      <c r="B128" s="74" t="s">
        <v>1171</v>
      </c>
      <c r="C128" s="76">
        <v>0</v>
      </c>
      <c r="D128" s="76">
        <v>0</v>
      </c>
      <c r="E128" s="75">
        <f t="shared" si="29"/>
        <v>0</v>
      </c>
      <c r="F128" s="76">
        <v>0</v>
      </c>
      <c r="G128" s="76">
        <v>0</v>
      </c>
      <c r="H128" s="75">
        <f t="shared" si="30"/>
        <v>0</v>
      </c>
    </row>
    <row r="129" spans="1:8" x14ac:dyDescent="0.3">
      <c r="A129" s="74">
        <v>201044</v>
      </c>
      <c r="B129" s="74" t="s">
        <v>1172</v>
      </c>
      <c r="C129" s="76">
        <v>147.62</v>
      </c>
      <c r="D129" s="76">
        <v>0</v>
      </c>
      <c r="E129" s="75">
        <f t="shared" si="29"/>
        <v>-147.62</v>
      </c>
      <c r="F129" s="76">
        <v>0</v>
      </c>
      <c r="G129" s="76">
        <v>0</v>
      </c>
      <c r="H129" s="75">
        <f t="shared" si="30"/>
        <v>0</v>
      </c>
    </row>
    <row r="130" spans="1:8" x14ac:dyDescent="0.3">
      <c r="A130" s="74">
        <v>201045</v>
      </c>
      <c r="B130" s="74" t="s">
        <v>660</v>
      </c>
      <c r="C130" s="76">
        <v>38258.33</v>
      </c>
      <c r="D130" s="76">
        <v>31881.33</v>
      </c>
      <c r="E130" s="75">
        <f t="shared" si="29"/>
        <v>-6377</v>
      </c>
      <c r="F130" s="76">
        <v>38257.599999999999</v>
      </c>
      <c r="G130" s="76">
        <v>31881.33</v>
      </c>
      <c r="H130" s="75">
        <f t="shared" si="30"/>
        <v>-6376.2699999999968</v>
      </c>
    </row>
    <row r="131" spans="1:8" x14ac:dyDescent="0.3">
      <c r="A131" s="72">
        <v>202</v>
      </c>
      <c r="B131" s="72" t="s">
        <v>86</v>
      </c>
      <c r="C131" s="73">
        <f t="shared" ref="C131:H131" si="31">SUM(C132:C146)</f>
        <v>34389.360000000001</v>
      </c>
      <c r="D131" s="73">
        <f t="shared" si="31"/>
        <v>33941.589999999997</v>
      </c>
      <c r="E131" s="73">
        <f t="shared" si="31"/>
        <v>-447.76999999999839</v>
      </c>
      <c r="F131" s="73">
        <f t="shared" si="31"/>
        <v>34305.760000000002</v>
      </c>
      <c r="G131" s="73">
        <f t="shared" si="31"/>
        <v>34820.81</v>
      </c>
      <c r="H131" s="73">
        <f t="shared" si="31"/>
        <v>515.04999999999927</v>
      </c>
    </row>
    <row r="132" spans="1:8" x14ac:dyDescent="0.3">
      <c r="A132" s="74">
        <v>202011</v>
      </c>
      <c r="B132" s="74" t="s">
        <v>1173</v>
      </c>
      <c r="C132" s="75">
        <v>145</v>
      </c>
      <c r="D132" s="75">
        <v>0</v>
      </c>
      <c r="E132" s="75">
        <f t="shared" ref="E132:E146" si="32">D132-C132</f>
        <v>-145</v>
      </c>
      <c r="F132" s="75">
        <v>200</v>
      </c>
      <c r="G132" s="75">
        <v>0</v>
      </c>
      <c r="H132" s="75">
        <f t="shared" si="30"/>
        <v>-200</v>
      </c>
    </row>
    <row r="133" spans="1:8" x14ac:dyDescent="0.3">
      <c r="A133" s="74">
        <v>202012</v>
      </c>
      <c r="B133" s="74" t="s">
        <v>1174</v>
      </c>
      <c r="C133" s="75">
        <v>368.8</v>
      </c>
      <c r="D133" s="75">
        <v>28000</v>
      </c>
      <c r="E133" s="75">
        <f t="shared" si="32"/>
        <v>27631.200000000001</v>
      </c>
      <c r="F133" s="75">
        <v>0</v>
      </c>
      <c r="G133" s="75">
        <v>27920</v>
      </c>
      <c r="H133" s="75">
        <f t="shared" si="30"/>
        <v>27920</v>
      </c>
    </row>
    <row r="134" spans="1:8" x14ac:dyDescent="0.3">
      <c r="A134" s="74">
        <v>202021</v>
      </c>
      <c r="B134" s="74" t="s">
        <v>1494</v>
      </c>
      <c r="C134" s="75">
        <v>1979.22</v>
      </c>
      <c r="D134" s="75">
        <v>1796.42</v>
      </c>
      <c r="E134" s="75">
        <f t="shared" si="32"/>
        <v>-182.79999999999995</v>
      </c>
      <c r="F134" s="75">
        <v>2086.44</v>
      </c>
      <c r="G134" s="75">
        <v>2086.44</v>
      </c>
      <c r="H134" s="75">
        <f t="shared" si="30"/>
        <v>0</v>
      </c>
    </row>
    <row r="135" spans="1:8" x14ac:dyDescent="0.3">
      <c r="A135" s="74">
        <v>202022</v>
      </c>
      <c r="B135" s="74" t="s">
        <v>1495</v>
      </c>
      <c r="C135" s="75">
        <v>30.4</v>
      </c>
      <c r="D135" s="75">
        <v>0</v>
      </c>
      <c r="E135" s="75">
        <f t="shared" si="32"/>
        <v>-30.4</v>
      </c>
      <c r="F135" s="75">
        <v>750</v>
      </c>
      <c r="G135" s="75">
        <v>0</v>
      </c>
      <c r="H135" s="75">
        <f t="shared" si="30"/>
        <v>-750</v>
      </c>
    </row>
    <row r="136" spans="1:8" x14ac:dyDescent="0.3">
      <c r="A136" s="74">
        <v>202023</v>
      </c>
      <c r="B136" s="74" t="s">
        <v>1496</v>
      </c>
      <c r="C136" s="75">
        <v>0</v>
      </c>
      <c r="D136" s="75">
        <v>0</v>
      </c>
      <c r="E136" s="75">
        <f t="shared" si="32"/>
        <v>0</v>
      </c>
      <c r="F136" s="75">
        <v>0</v>
      </c>
      <c r="G136" s="75">
        <v>0</v>
      </c>
      <c r="H136" s="75">
        <f t="shared" si="30"/>
        <v>0</v>
      </c>
    </row>
    <row r="137" spans="1:8" x14ac:dyDescent="0.3">
      <c r="A137" s="74">
        <v>202024</v>
      </c>
      <c r="B137" s="74" t="s">
        <v>1497</v>
      </c>
      <c r="C137" s="75">
        <v>302.5</v>
      </c>
      <c r="D137" s="75">
        <v>0</v>
      </c>
      <c r="E137" s="75">
        <f t="shared" si="32"/>
        <v>-302.5</v>
      </c>
      <c r="F137" s="75">
        <v>500</v>
      </c>
      <c r="G137" s="75">
        <v>0</v>
      </c>
      <c r="H137" s="75">
        <f t="shared" si="30"/>
        <v>-500</v>
      </c>
    </row>
    <row r="138" spans="1:8" x14ac:dyDescent="0.3">
      <c r="A138" s="74">
        <v>202025</v>
      </c>
      <c r="B138" s="74" t="s">
        <v>1499</v>
      </c>
      <c r="C138" s="75">
        <v>5369.93</v>
      </c>
      <c r="D138" s="75">
        <v>0</v>
      </c>
      <c r="E138" s="75">
        <f t="shared" si="32"/>
        <v>-5369.93</v>
      </c>
      <c r="F138" s="75">
        <v>6000</v>
      </c>
      <c r="G138" s="75">
        <v>0</v>
      </c>
      <c r="H138" s="75">
        <f t="shared" si="30"/>
        <v>-6000</v>
      </c>
    </row>
    <row r="139" spans="1:8" x14ac:dyDescent="0.3">
      <c r="A139" s="74">
        <v>202026</v>
      </c>
      <c r="B139" s="74" t="s">
        <v>1498</v>
      </c>
      <c r="C139" s="75">
        <v>199.32</v>
      </c>
      <c r="D139" s="75">
        <v>0</v>
      </c>
      <c r="E139" s="75">
        <f t="shared" si="32"/>
        <v>-199.32</v>
      </c>
      <c r="F139" s="75">
        <v>250</v>
      </c>
      <c r="G139" s="75">
        <v>0</v>
      </c>
      <c r="H139" s="75">
        <f t="shared" si="30"/>
        <v>-250</v>
      </c>
    </row>
    <row r="140" spans="1:8" x14ac:dyDescent="0.3">
      <c r="A140" s="74">
        <v>202031</v>
      </c>
      <c r="B140" s="74" t="s">
        <v>1181</v>
      </c>
      <c r="C140" s="75">
        <v>941.52</v>
      </c>
      <c r="D140" s="75">
        <v>0</v>
      </c>
      <c r="E140" s="75">
        <f t="shared" si="32"/>
        <v>-941.52</v>
      </c>
      <c r="F140" s="75">
        <v>904.95</v>
      </c>
      <c r="G140" s="75">
        <v>0</v>
      </c>
      <c r="H140" s="75">
        <f t="shared" si="30"/>
        <v>-904.95</v>
      </c>
    </row>
    <row r="141" spans="1:8" x14ac:dyDescent="0.3">
      <c r="A141" s="74">
        <v>202032</v>
      </c>
      <c r="B141" s="74" t="s">
        <v>1182</v>
      </c>
      <c r="C141" s="75">
        <v>4317.38</v>
      </c>
      <c r="D141" s="75">
        <v>4145.17</v>
      </c>
      <c r="E141" s="75">
        <f t="shared" si="32"/>
        <v>-172.21000000000004</v>
      </c>
      <c r="F141" s="75">
        <v>4814.37</v>
      </c>
      <c r="G141" s="75">
        <v>4814.37</v>
      </c>
      <c r="H141" s="75">
        <f t="shared" si="30"/>
        <v>0</v>
      </c>
    </row>
    <row r="142" spans="1:8" x14ac:dyDescent="0.3">
      <c r="A142" s="74">
        <v>202033</v>
      </c>
      <c r="B142" s="74" t="s">
        <v>1183</v>
      </c>
      <c r="C142" s="75">
        <v>365.6</v>
      </c>
      <c r="D142" s="75">
        <v>0</v>
      </c>
      <c r="E142" s="75">
        <f t="shared" si="32"/>
        <v>-365.6</v>
      </c>
      <c r="F142" s="75">
        <v>1250</v>
      </c>
      <c r="G142" s="75">
        <v>0</v>
      </c>
      <c r="H142" s="75">
        <f t="shared" si="30"/>
        <v>-1250</v>
      </c>
    </row>
    <row r="143" spans="1:8" x14ac:dyDescent="0.3">
      <c r="A143" s="74">
        <v>202034</v>
      </c>
      <c r="B143" s="74" t="s">
        <v>1184</v>
      </c>
      <c r="C143" s="75">
        <v>1313.5</v>
      </c>
      <c r="D143" s="75">
        <v>0</v>
      </c>
      <c r="E143" s="75">
        <f t="shared" si="32"/>
        <v>-1313.5</v>
      </c>
      <c r="F143" s="75">
        <v>500</v>
      </c>
      <c r="G143" s="75">
        <v>0</v>
      </c>
      <c r="H143" s="75">
        <f t="shared" si="30"/>
        <v>-500</v>
      </c>
    </row>
    <row r="144" spans="1:8" x14ac:dyDescent="0.3">
      <c r="A144" s="74">
        <v>202035</v>
      </c>
      <c r="B144" s="74" t="s">
        <v>1185</v>
      </c>
      <c r="C144" s="75">
        <v>929.2</v>
      </c>
      <c r="D144" s="75">
        <v>0</v>
      </c>
      <c r="E144" s="75">
        <f t="shared" si="32"/>
        <v>-929.2</v>
      </c>
      <c r="F144" s="75">
        <v>1000</v>
      </c>
      <c r="G144" s="75">
        <v>0</v>
      </c>
      <c r="H144" s="75">
        <f t="shared" si="30"/>
        <v>-1000</v>
      </c>
    </row>
    <row r="145" spans="1:8" x14ac:dyDescent="0.3">
      <c r="A145" s="74">
        <v>202036</v>
      </c>
      <c r="B145" s="74" t="s">
        <v>1186</v>
      </c>
      <c r="C145" s="75">
        <v>17557.48</v>
      </c>
      <c r="D145" s="75">
        <v>0</v>
      </c>
      <c r="E145" s="75">
        <f t="shared" si="32"/>
        <v>-17557.48</v>
      </c>
      <c r="F145" s="75">
        <v>15300</v>
      </c>
      <c r="G145" s="75">
        <v>0</v>
      </c>
      <c r="H145" s="75">
        <f t="shared" si="30"/>
        <v>-15300</v>
      </c>
    </row>
    <row r="146" spans="1:8" x14ac:dyDescent="0.3">
      <c r="A146" s="74">
        <v>202037</v>
      </c>
      <c r="B146" s="74" t="s">
        <v>1187</v>
      </c>
      <c r="C146" s="75">
        <v>569.51</v>
      </c>
      <c r="D146" s="75">
        <v>0</v>
      </c>
      <c r="E146" s="75">
        <f t="shared" si="32"/>
        <v>-569.51</v>
      </c>
      <c r="F146" s="75">
        <v>750</v>
      </c>
      <c r="G146" s="75">
        <v>0</v>
      </c>
      <c r="H146" s="75">
        <f t="shared" si="30"/>
        <v>-750</v>
      </c>
    </row>
    <row r="147" spans="1:8" x14ac:dyDescent="0.3">
      <c r="A147" s="72">
        <v>203</v>
      </c>
      <c r="B147" s="72" t="s">
        <v>85</v>
      </c>
      <c r="C147" s="73">
        <f t="shared" ref="C147:H147" si="33">SUM(C148:C154)</f>
        <v>0</v>
      </c>
      <c r="D147" s="73">
        <f t="shared" si="33"/>
        <v>0</v>
      </c>
      <c r="E147" s="73">
        <f t="shared" si="33"/>
        <v>0</v>
      </c>
      <c r="F147" s="73">
        <f t="shared" si="33"/>
        <v>0</v>
      </c>
      <c r="G147" s="73">
        <f t="shared" si="33"/>
        <v>0</v>
      </c>
      <c r="H147" s="73">
        <f t="shared" si="33"/>
        <v>0</v>
      </c>
    </row>
    <row r="148" spans="1:8" x14ac:dyDescent="0.3">
      <c r="A148" s="177">
        <v>203011</v>
      </c>
      <c r="B148" s="177" t="s">
        <v>1188</v>
      </c>
      <c r="C148" s="178">
        <v>0</v>
      </c>
      <c r="D148" s="178">
        <v>0</v>
      </c>
      <c r="E148" s="179">
        <f t="shared" ref="E148:E154" si="34">D148-C148</f>
        <v>0</v>
      </c>
      <c r="F148" s="178">
        <v>0</v>
      </c>
      <c r="G148" s="178">
        <v>0</v>
      </c>
      <c r="H148" s="179">
        <f t="shared" si="30"/>
        <v>0</v>
      </c>
    </row>
    <row r="149" spans="1:8" x14ac:dyDescent="0.3">
      <c r="A149" s="177">
        <v>203021</v>
      </c>
      <c r="B149" s="132" t="s">
        <v>1359</v>
      </c>
      <c r="C149" s="178">
        <v>0</v>
      </c>
      <c r="D149" s="178">
        <v>0</v>
      </c>
      <c r="E149" s="179">
        <f t="shared" si="34"/>
        <v>0</v>
      </c>
      <c r="F149" s="178">
        <v>0</v>
      </c>
      <c r="G149" s="178">
        <v>0</v>
      </c>
      <c r="H149" s="179">
        <f t="shared" si="30"/>
        <v>0</v>
      </c>
    </row>
    <row r="150" spans="1:8" x14ac:dyDescent="0.3">
      <c r="A150" s="177">
        <v>203022</v>
      </c>
      <c r="B150" s="177" t="s">
        <v>1190</v>
      </c>
      <c r="C150" s="178">
        <v>0</v>
      </c>
      <c r="D150" s="178">
        <v>0</v>
      </c>
      <c r="E150" s="179">
        <f t="shared" si="34"/>
        <v>0</v>
      </c>
      <c r="F150" s="178">
        <v>0</v>
      </c>
      <c r="G150" s="178">
        <v>0</v>
      </c>
      <c r="H150" s="179">
        <f t="shared" si="30"/>
        <v>0</v>
      </c>
    </row>
    <row r="151" spans="1:8" x14ac:dyDescent="0.3">
      <c r="A151" s="177">
        <v>203023</v>
      </c>
      <c r="B151" s="177" t="s">
        <v>1191</v>
      </c>
      <c r="C151" s="178">
        <v>0</v>
      </c>
      <c r="D151" s="178">
        <v>0</v>
      </c>
      <c r="E151" s="179">
        <f t="shared" si="34"/>
        <v>0</v>
      </c>
      <c r="F151" s="178">
        <v>0</v>
      </c>
      <c r="G151" s="178">
        <v>0</v>
      </c>
      <c r="H151" s="179">
        <f t="shared" si="30"/>
        <v>0</v>
      </c>
    </row>
    <row r="152" spans="1:8" x14ac:dyDescent="0.3">
      <c r="A152" s="177">
        <v>203031</v>
      </c>
      <c r="B152" s="177" t="s">
        <v>1192</v>
      </c>
      <c r="C152" s="178">
        <v>0</v>
      </c>
      <c r="D152" s="178">
        <v>0</v>
      </c>
      <c r="E152" s="179">
        <f t="shared" si="34"/>
        <v>0</v>
      </c>
      <c r="F152" s="178">
        <v>0</v>
      </c>
      <c r="G152" s="178">
        <v>0</v>
      </c>
      <c r="H152" s="179">
        <f t="shared" si="30"/>
        <v>0</v>
      </c>
    </row>
    <row r="153" spans="1:8" x14ac:dyDescent="0.3">
      <c r="A153" s="177">
        <v>203032</v>
      </c>
      <c r="B153" s="177" t="s">
        <v>488</v>
      </c>
      <c r="C153" s="178">
        <v>0</v>
      </c>
      <c r="D153" s="178">
        <v>0</v>
      </c>
      <c r="E153" s="179">
        <f t="shared" si="34"/>
        <v>0</v>
      </c>
      <c r="F153" s="178">
        <v>0</v>
      </c>
      <c r="G153" s="178">
        <v>0</v>
      </c>
      <c r="H153" s="179">
        <f t="shared" si="30"/>
        <v>0</v>
      </c>
    </row>
    <row r="154" spans="1:8" x14ac:dyDescent="0.3">
      <c r="A154" s="177">
        <v>203033</v>
      </c>
      <c r="B154" s="177" t="s">
        <v>660</v>
      </c>
      <c r="C154" s="178">
        <v>0</v>
      </c>
      <c r="D154" s="178">
        <v>0</v>
      </c>
      <c r="E154" s="179">
        <f t="shared" si="34"/>
        <v>0</v>
      </c>
      <c r="F154" s="178">
        <v>0</v>
      </c>
      <c r="G154" s="178">
        <v>0</v>
      </c>
      <c r="H154" s="179">
        <f t="shared" si="30"/>
        <v>0</v>
      </c>
    </row>
    <row r="155" spans="1:8" x14ac:dyDescent="0.3">
      <c r="A155" s="72">
        <v>205</v>
      </c>
      <c r="B155" s="72" t="s">
        <v>1443</v>
      </c>
      <c r="C155" s="73">
        <f t="shared" ref="C155:H155" si="35">SUM(C156:C159)</f>
        <v>135.52000000000001</v>
      </c>
      <c r="D155" s="73">
        <f t="shared" si="35"/>
        <v>0</v>
      </c>
      <c r="E155" s="73">
        <f t="shared" si="35"/>
        <v>-135.52000000000001</v>
      </c>
      <c r="F155" s="73">
        <f t="shared" si="35"/>
        <v>2000</v>
      </c>
      <c r="G155" s="73">
        <f t="shared" si="35"/>
        <v>0</v>
      </c>
      <c r="H155" s="73">
        <f t="shared" si="35"/>
        <v>-2000</v>
      </c>
    </row>
    <row r="156" spans="1:8" x14ac:dyDescent="0.3">
      <c r="A156" s="74">
        <v>205011</v>
      </c>
      <c r="B156" s="74" t="s">
        <v>1420</v>
      </c>
      <c r="C156" s="76">
        <v>135.52000000000001</v>
      </c>
      <c r="D156" s="76">
        <v>0</v>
      </c>
      <c r="E156" s="75">
        <f>D156-C156</f>
        <v>-135.52000000000001</v>
      </c>
      <c r="F156" s="76">
        <v>1000</v>
      </c>
      <c r="G156" s="76">
        <v>0</v>
      </c>
      <c r="H156" s="75">
        <f>G156-F156</f>
        <v>-1000</v>
      </c>
    </row>
    <row r="157" spans="1:8" x14ac:dyDescent="0.3">
      <c r="A157" s="74">
        <v>205012</v>
      </c>
      <c r="B157" s="131" t="s">
        <v>1421</v>
      </c>
      <c r="C157" s="76">
        <v>0</v>
      </c>
      <c r="D157" s="76">
        <v>0</v>
      </c>
      <c r="E157" s="75">
        <f>D157-C157</f>
        <v>0</v>
      </c>
      <c r="F157" s="76">
        <v>1000</v>
      </c>
      <c r="G157" s="76">
        <v>0</v>
      </c>
      <c r="H157" s="75">
        <f>G157-F157</f>
        <v>-1000</v>
      </c>
    </row>
    <row r="158" spans="1:8" x14ac:dyDescent="0.3">
      <c r="A158" s="74">
        <v>205041</v>
      </c>
      <c r="B158" s="131" t="s">
        <v>1192</v>
      </c>
      <c r="C158" s="76">
        <v>0</v>
      </c>
      <c r="D158" s="76">
        <v>0</v>
      </c>
      <c r="E158" s="75">
        <f>D158-C158</f>
        <v>0</v>
      </c>
      <c r="F158" s="76">
        <v>0</v>
      </c>
      <c r="G158" s="76">
        <v>0</v>
      </c>
      <c r="H158" s="75">
        <f>G158-F158</f>
        <v>0</v>
      </c>
    </row>
    <row r="159" spans="1:8" x14ac:dyDescent="0.3">
      <c r="A159" s="74">
        <v>205042</v>
      </c>
      <c r="B159" s="74" t="s">
        <v>660</v>
      </c>
      <c r="C159" s="76">
        <v>0</v>
      </c>
      <c r="D159" s="76">
        <v>0</v>
      </c>
      <c r="E159" s="75">
        <f>D159-C159</f>
        <v>0</v>
      </c>
      <c r="F159" s="76">
        <v>0</v>
      </c>
      <c r="G159" s="76">
        <v>0</v>
      </c>
      <c r="H159" s="75">
        <f>G159-F159</f>
        <v>0</v>
      </c>
    </row>
    <row r="160" spans="1:8" x14ac:dyDescent="0.3">
      <c r="A160" s="72">
        <v>206</v>
      </c>
      <c r="B160" s="72" t="s">
        <v>1444</v>
      </c>
      <c r="C160" s="73">
        <f t="shared" ref="C160:H160" si="36">SUM(C161:C174)</f>
        <v>17519.189999999999</v>
      </c>
      <c r="D160" s="73">
        <f t="shared" si="36"/>
        <v>16900</v>
      </c>
      <c r="E160" s="73">
        <f t="shared" si="36"/>
        <v>-619.1899999999996</v>
      </c>
      <c r="F160" s="73">
        <f t="shared" si="36"/>
        <v>16900</v>
      </c>
      <c r="G160" s="73">
        <f t="shared" si="36"/>
        <v>16900</v>
      </c>
      <c r="H160" s="73">
        <f t="shared" si="36"/>
        <v>0</v>
      </c>
    </row>
    <row r="161" spans="1:8" x14ac:dyDescent="0.3">
      <c r="A161" s="74">
        <v>206011</v>
      </c>
      <c r="B161" s="74" t="s">
        <v>1540</v>
      </c>
      <c r="C161" s="76">
        <v>0</v>
      </c>
      <c r="D161" s="76">
        <v>0</v>
      </c>
      <c r="E161" s="75">
        <f t="shared" ref="E161:E174" si="37">D161-C161</f>
        <v>0</v>
      </c>
      <c r="F161" s="76">
        <v>0</v>
      </c>
      <c r="G161" s="76">
        <v>0</v>
      </c>
      <c r="H161" s="75">
        <f t="shared" ref="H161:H174" si="38">G161-F161</f>
        <v>0</v>
      </c>
    </row>
    <row r="162" spans="1:8" x14ac:dyDescent="0.3">
      <c r="A162" s="74">
        <v>206012</v>
      </c>
      <c r="B162" s="74" t="s">
        <v>1542</v>
      </c>
      <c r="C162" s="76">
        <v>0</v>
      </c>
      <c r="D162" s="76">
        <v>0</v>
      </c>
      <c r="E162" s="75">
        <f t="shared" si="37"/>
        <v>0</v>
      </c>
      <c r="F162" s="76">
        <v>1225</v>
      </c>
      <c r="G162" s="76">
        <v>0</v>
      </c>
      <c r="H162" s="75">
        <f t="shared" si="38"/>
        <v>-1225</v>
      </c>
    </row>
    <row r="163" spans="1:8" x14ac:dyDescent="0.3">
      <c r="A163" s="74">
        <v>206013</v>
      </c>
      <c r="B163" s="74" t="s">
        <v>1543</v>
      </c>
      <c r="C163" s="76">
        <f>5257+974.99</f>
        <v>6231.99</v>
      </c>
      <c r="D163" s="76">
        <v>0</v>
      </c>
      <c r="E163" s="75">
        <f t="shared" si="37"/>
        <v>-6231.99</v>
      </c>
      <c r="F163" s="76">
        <v>6000</v>
      </c>
      <c r="G163" s="76">
        <v>0</v>
      </c>
      <c r="H163" s="75">
        <f t="shared" si="38"/>
        <v>-6000</v>
      </c>
    </row>
    <row r="164" spans="1:8" x14ac:dyDescent="0.3">
      <c r="A164" s="74">
        <v>206014</v>
      </c>
      <c r="B164" s="74" t="s">
        <v>1548</v>
      </c>
      <c r="C164" s="76">
        <v>5056.07</v>
      </c>
      <c r="D164" s="76">
        <v>0</v>
      </c>
      <c r="E164" s="75">
        <f t="shared" si="37"/>
        <v>-5056.07</v>
      </c>
      <c r="F164" s="76">
        <v>4750</v>
      </c>
      <c r="G164" s="76">
        <v>0</v>
      </c>
      <c r="H164" s="75">
        <f t="shared" si="38"/>
        <v>-4750</v>
      </c>
    </row>
    <row r="165" spans="1:8" x14ac:dyDescent="0.3">
      <c r="A165" s="74">
        <v>206015</v>
      </c>
      <c r="B165" s="74" t="s">
        <v>1549</v>
      </c>
      <c r="C165" s="76">
        <v>1000</v>
      </c>
      <c r="D165" s="76">
        <v>11975</v>
      </c>
      <c r="E165" s="75">
        <f t="shared" si="37"/>
        <v>10975</v>
      </c>
      <c r="F165" s="76"/>
      <c r="G165" s="76">
        <v>11975</v>
      </c>
      <c r="H165" s="75">
        <f t="shared" si="38"/>
        <v>11975</v>
      </c>
    </row>
    <row r="166" spans="1:8" x14ac:dyDescent="0.3">
      <c r="A166" s="74">
        <v>206021</v>
      </c>
      <c r="B166" s="74" t="s">
        <v>1544</v>
      </c>
      <c r="C166" s="76">
        <v>0</v>
      </c>
      <c r="D166" s="76">
        <v>0</v>
      </c>
      <c r="E166" s="75">
        <f t="shared" si="37"/>
        <v>0</v>
      </c>
      <c r="F166" s="76">
        <v>0</v>
      </c>
      <c r="G166" s="76"/>
      <c r="H166" s="75">
        <f t="shared" si="38"/>
        <v>0</v>
      </c>
    </row>
    <row r="167" spans="1:8" x14ac:dyDescent="0.3">
      <c r="A167" s="74">
        <v>206022</v>
      </c>
      <c r="B167" s="74" t="s">
        <v>1545</v>
      </c>
      <c r="C167" s="76">
        <v>0</v>
      </c>
      <c r="D167" s="76">
        <v>0</v>
      </c>
      <c r="E167" s="75">
        <f t="shared" si="37"/>
        <v>0</v>
      </c>
      <c r="F167" s="76">
        <v>0</v>
      </c>
      <c r="G167" s="76">
        <v>0</v>
      </c>
      <c r="H167" s="75">
        <f t="shared" si="38"/>
        <v>0</v>
      </c>
    </row>
    <row r="168" spans="1:8" x14ac:dyDescent="0.3">
      <c r="A168" s="74">
        <v>206023</v>
      </c>
      <c r="B168" s="74" t="s">
        <v>1547</v>
      </c>
      <c r="C168" s="76">
        <v>0</v>
      </c>
      <c r="D168" s="76">
        <v>0</v>
      </c>
      <c r="E168" s="75">
        <f t="shared" si="37"/>
        <v>0</v>
      </c>
      <c r="F168" s="76">
        <v>0</v>
      </c>
      <c r="G168" s="76">
        <v>0</v>
      </c>
      <c r="H168" s="75">
        <f t="shared" si="38"/>
        <v>0</v>
      </c>
    </row>
    <row r="169" spans="1:8" x14ac:dyDescent="0.3">
      <c r="A169" s="74">
        <v>206024</v>
      </c>
      <c r="B169" s="74" t="s">
        <v>1546</v>
      </c>
      <c r="C169" s="76">
        <v>0</v>
      </c>
      <c r="D169" s="76">
        <v>0</v>
      </c>
      <c r="E169" s="75">
        <f t="shared" si="37"/>
        <v>0</v>
      </c>
      <c r="F169" s="76">
        <v>0</v>
      </c>
      <c r="G169" s="76">
        <v>0</v>
      </c>
      <c r="H169" s="75">
        <f t="shared" si="38"/>
        <v>0</v>
      </c>
    </row>
    <row r="170" spans="1:8" x14ac:dyDescent="0.3">
      <c r="A170" s="74">
        <v>206031</v>
      </c>
      <c r="B170" s="131" t="s">
        <v>1550</v>
      </c>
      <c r="C170" s="76">
        <v>0</v>
      </c>
      <c r="D170" s="76">
        <v>0</v>
      </c>
      <c r="E170" s="75">
        <f t="shared" si="37"/>
        <v>0</v>
      </c>
      <c r="F170" s="76">
        <v>175</v>
      </c>
      <c r="G170" s="76">
        <v>0</v>
      </c>
      <c r="H170" s="75">
        <f t="shared" si="38"/>
        <v>-175</v>
      </c>
    </row>
    <row r="171" spans="1:8" x14ac:dyDescent="0.3">
      <c r="A171" s="74">
        <v>206032</v>
      </c>
      <c r="B171" s="131" t="s">
        <v>1551</v>
      </c>
      <c r="C171" s="76">
        <v>2022.42</v>
      </c>
      <c r="D171" s="76">
        <v>0</v>
      </c>
      <c r="E171" s="75">
        <f t="shared" si="37"/>
        <v>-2022.42</v>
      </c>
      <c r="F171" s="76">
        <v>1900</v>
      </c>
      <c r="G171" s="76">
        <v>0</v>
      </c>
      <c r="H171" s="75">
        <f t="shared" si="38"/>
        <v>-1900</v>
      </c>
    </row>
    <row r="172" spans="1:8" x14ac:dyDescent="0.3">
      <c r="A172" s="74">
        <v>206033</v>
      </c>
      <c r="B172" s="131" t="s">
        <v>1552</v>
      </c>
      <c r="C172" s="76">
        <v>175</v>
      </c>
      <c r="D172" s="76">
        <v>2075</v>
      </c>
      <c r="E172" s="75">
        <f t="shared" si="37"/>
        <v>1900</v>
      </c>
      <c r="F172" s="76">
        <v>0</v>
      </c>
      <c r="G172" s="76">
        <v>2075</v>
      </c>
      <c r="H172" s="75">
        <f t="shared" si="38"/>
        <v>2075</v>
      </c>
    </row>
    <row r="173" spans="1:8" x14ac:dyDescent="0.3">
      <c r="A173" s="74">
        <v>206041</v>
      </c>
      <c r="B173" s="131" t="s">
        <v>1553</v>
      </c>
      <c r="C173" s="76">
        <v>3033.71</v>
      </c>
      <c r="D173" s="76">
        <v>0</v>
      </c>
      <c r="E173" s="75">
        <f t="shared" si="37"/>
        <v>-3033.71</v>
      </c>
      <c r="F173" s="76">
        <v>2850</v>
      </c>
      <c r="G173" s="76">
        <v>0</v>
      </c>
      <c r="H173" s="75">
        <f t="shared" si="38"/>
        <v>-2850</v>
      </c>
    </row>
    <row r="174" spans="1:8" ht="15" thickBot="1" x14ac:dyDescent="0.35">
      <c r="A174" s="74">
        <v>206042</v>
      </c>
      <c r="B174" s="131" t="s">
        <v>1554</v>
      </c>
      <c r="C174" s="76"/>
      <c r="D174" s="76">
        <v>2850</v>
      </c>
      <c r="E174" s="75">
        <f t="shared" si="37"/>
        <v>2850</v>
      </c>
      <c r="F174" s="76">
        <v>0</v>
      </c>
      <c r="G174" s="76">
        <v>2850</v>
      </c>
      <c r="H174" s="75">
        <f t="shared" si="38"/>
        <v>2850</v>
      </c>
    </row>
    <row r="175" spans="1:8" ht="16.2" thickBot="1" x14ac:dyDescent="0.35">
      <c r="A175" s="67">
        <v>3</v>
      </c>
      <c r="B175" s="70" t="s">
        <v>93</v>
      </c>
      <c r="C175" s="71">
        <f t="shared" ref="C175:H175" si="39">C176+C189+C197+C209+C219+C221</f>
        <v>548186.94999999995</v>
      </c>
      <c r="D175" s="71">
        <f t="shared" si="39"/>
        <v>491883.28</v>
      </c>
      <c r="E175" s="71">
        <f t="shared" si="39"/>
        <v>-56303.670000000006</v>
      </c>
      <c r="F175" s="71">
        <f t="shared" si="39"/>
        <v>473987</v>
      </c>
      <c r="G175" s="71">
        <f t="shared" si="39"/>
        <v>409867</v>
      </c>
      <c r="H175" s="71">
        <f t="shared" si="39"/>
        <v>-64120</v>
      </c>
    </row>
    <row r="176" spans="1:8" x14ac:dyDescent="0.3">
      <c r="A176" s="72">
        <v>301</v>
      </c>
      <c r="B176" s="72" t="s">
        <v>1197</v>
      </c>
      <c r="C176" s="73">
        <f t="shared" ref="C176:H176" si="40">SUM(C177:C188)</f>
        <v>136927.97</v>
      </c>
      <c r="D176" s="73">
        <f t="shared" si="40"/>
        <v>109390.09999999999</v>
      </c>
      <c r="E176" s="73">
        <f t="shared" si="40"/>
        <v>-27537.870000000003</v>
      </c>
      <c r="F176" s="73">
        <f t="shared" si="40"/>
        <v>120000</v>
      </c>
      <c r="G176" s="73">
        <f t="shared" si="40"/>
        <v>98000</v>
      </c>
      <c r="H176" s="73">
        <f t="shared" si="40"/>
        <v>-22000</v>
      </c>
    </row>
    <row r="177" spans="1:8" x14ac:dyDescent="0.3">
      <c r="A177" s="74">
        <v>301011</v>
      </c>
      <c r="B177" s="74" t="s">
        <v>1198</v>
      </c>
      <c r="C177" s="76">
        <v>46815.73</v>
      </c>
      <c r="D177" s="76">
        <v>18420.95</v>
      </c>
      <c r="E177" s="75">
        <f>D177-C177</f>
        <v>-28394.780000000002</v>
      </c>
      <c r="F177" s="76">
        <v>29000</v>
      </c>
      <c r="G177" s="76">
        <v>10000</v>
      </c>
      <c r="H177" s="75">
        <f>G177-F177</f>
        <v>-19000</v>
      </c>
    </row>
    <row r="178" spans="1:8" x14ac:dyDescent="0.3">
      <c r="A178" s="74">
        <v>301012</v>
      </c>
      <c r="B178" s="74" t="s">
        <v>1467</v>
      </c>
      <c r="C178" s="76">
        <v>2123.2600000000002</v>
      </c>
      <c r="D178" s="76">
        <v>2000</v>
      </c>
      <c r="E178" s="75">
        <f t="shared" ref="E178:E188" si="41">D178-C178</f>
        <v>-123.26000000000022</v>
      </c>
      <c r="F178" s="76">
        <v>2000</v>
      </c>
      <c r="G178" s="76">
        <v>2000</v>
      </c>
      <c r="H178" s="75">
        <f t="shared" ref="H178:H220" si="42">G178-F178</f>
        <v>0</v>
      </c>
    </row>
    <row r="179" spans="1:8" x14ac:dyDescent="0.3">
      <c r="A179" s="74">
        <v>301013</v>
      </c>
      <c r="B179" s="74" t="s">
        <v>23</v>
      </c>
      <c r="C179" s="76">
        <v>47500</v>
      </c>
      <c r="D179" s="76">
        <v>47500</v>
      </c>
      <c r="E179" s="75">
        <f t="shared" si="41"/>
        <v>0</v>
      </c>
      <c r="F179" s="76">
        <v>47500</v>
      </c>
      <c r="G179" s="76">
        <v>47500</v>
      </c>
      <c r="H179" s="75">
        <f t="shared" si="42"/>
        <v>0</v>
      </c>
    </row>
    <row r="180" spans="1:8" x14ac:dyDescent="0.3">
      <c r="A180" s="74">
        <v>301014</v>
      </c>
      <c r="B180" s="74" t="s">
        <v>1201</v>
      </c>
      <c r="C180" s="76">
        <v>0</v>
      </c>
      <c r="D180" s="76">
        <v>0</v>
      </c>
      <c r="E180" s="75">
        <f t="shared" si="41"/>
        <v>0</v>
      </c>
      <c r="F180" s="76">
        <v>0</v>
      </c>
      <c r="G180" s="76">
        <v>0</v>
      </c>
      <c r="H180" s="75">
        <f t="shared" si="42"/>
        <v>0</v>
      </c>
    </row>
    <row r="181" spans="1:8" x14ac:dyDescent="0.3">
      <c r="A181" s="74">
        <v>301015</v>
      </c>
      <c r="B181" s="131" t="s">
        <v>1277</v>
      </c>
      <c r="C181" s="76">
        <v>1735.95</v>
      </c>
      <c r="D181" s="76">
        <v>1500</v>
      </c>
      <c r="E181" s="75">
        <f t="shared" si="41"/>
        <v>-235.95000000000005</v>
      </c>
      <c r="F181" s="76">
        <v>1500</v>
      </c>
      <c r="G181" s="76">
        <v>1500</v>
      </c>
      <c r="H181" s="75">
        <f t="shared" si="42"/>
        <v>0</v>
      </c>
    </row>
    <row r="182" spans="1:8" x14ac:dyDescent="0.3">
      <c r="A182" s="74">
        <v>301016</v>
      </c>
      <c r="B182" s="74" t="s">
        <v>1202</v>
      </c>
      <c r="C182" s="76">
        <v>0</v>
      </c>
      <c r="D182" s="76">
        <v>0</v>
      </c>
      <c r="E182" s="75">
        <f t="shared" si="41"/>
        <v>0</v>
      </c>
      <c r="F182" s="76">
        <v>0</v>
      </c>
      <c r="G182" s="76">
        <v>0</v>
      </c>
      <c r="H182" s="75">
        <f t="shared" si="42"/>
        <v>0</v>
      </c>
    </row>
    <row r="183" spans="1:8" x14ac:dyDescent="0.3">
      <c r="A183" s="74">
        <v>301017</v>
      </c>
      <c r="B183" s="74" t="s">
        <v>1203</v>
      </c>
      <c r="C183" s="76">
        <v>0</v>
      </c>
      <c r="D183" s="76">
        <v>0</v>
      </c>
      <c r="E183" s="75">
        <f t="shared" si="41"/>
        <v>0</v>
      </c>
      <c r="F183" s="76">
        <v>0</v>
      </c>
      <c r="G183" s="76">
        <v>0</v>
      </c>
      <c r="H183" s="75">
        <f t="shared" si="42"/>
        <v>0</v>
      </c>
    </row>
    <row r="184" spans="1:8" x14ac:dyDescent="0.3">
      <c r="A184" s="74">
        <v>301018</v>
      </c>
      <c r="B184" s="74" t="s">
        <v>1204</v>
      </c>
      <c r="C184" s="76">
        <v>0</v>
      </c>
      <c r="D184" s="76">
        <v>0</v>
      </c>
      <c r="E184" s="75">
        <f t="shared" si="41"/>
        <v>0</v>
      </c>
      <c r="F184" s="76">
        <v>0</v>
      </c>
      <c r="G184" s="76">
        <v>0</v>
      </c>
      <c r="H184" s="75">
        <f t="shared" si="42"/>
        <v>0</v>
      </c>
    </row>
    <row r="185" spans="1:8" x14ac:dyDescent="0.3">
      <c r="A185" s="74">
        <v>301019</v>
      </c>
      <c r="B185" s="74" t="s">
        <v>1205</v>
      </c>
      <c r="C185" s="76">
        <v>15000</v>
      </c>
      <c r="D185" s="76">
        <v>0</v>
      </c>
      <c r="E185" s="75">
        <f t="shared" si="41"/>
        <v>-15000</v>
      </c>
      <c r="F185" s="76">
        <v>15000</v>
      </c>
      <c r="G185" s="76">
        <v>0</v>
      </c>
      <c r="H185" s="75">
        <f t="shared" si="42"/>
        <v>-15000</v>
      </c>
    </row>
    <row r="186" spans="1:8" x14ac:dyDescent="0.3">
      <c r="A186" s="74">
        <v>301020</v>
      </c>
      <c r="B186" s="74" t="s">
        <v>1155</v>
      </c>
      <c r="C186" s="76">
        <v>23753.03</v>
      </c>
      <c r="D186" s="76">
        <v>23753.03</v>
      </c>
      <c r="E186" s="75">
        <f t="shared" si="41"/>
        <v>0</v>
      </c>
      <c r="F186" s="76">
        <v>25000</v>
      </c>
      <c r="G186" s="76">
        <v>25000</v>
      </c>
      <c r="H186" s="75">
        <f t="shared" si="42"/>
        <v>0</v>
      </c>
    </row>
    <row r="187" spans="1:8" x14ac:dyDescent="0.3">
      <c r="A187" s="88">
        <v>301021</v>
      </c>
      <c r="B187" s="88" t="s">
        <v>1466</v>
      </c>
      <c r="C187" s="102">
        <v>0</v>
      </c>
      <c r="D187" s="102">
        <v>0</v>
      </c>
      <c r="E187" s="89">
        <f t="shared" si="41"/>
        <v>0</v>
      </c>
      <c r="F187" s="102">
        <v>0</v>
      </c>
      <c r="G187" s="102">
        <v>0</v>
      </c>
      <c r="H187" s="75">
        <f t="shared" si="42"/>
        <v>0</v>
      </c>
    </row>
    <row r="188" spans="1:8" x14ac:dyDescent="0.3">
      <c r="A188" s="88">
        <v>301022</v>
      </c>
      <c r="B188" s="88" t="s">
        <v>1500</v>
      </c>
      <c r="C188" s="102">
        <v>0</v>
      </c>
      <c r="D188" s="102">
        <v>16216.12</v>
      </c>
      <c r="E188" s="89">
        <f t="shared" si="41"/>
        <v>16216.12</v>
      </c>
      <c r="F188" s="102">
        <v>0</v>
      </c>
      <c r="G188" s="102">
        <v>12000</v>
      </c>
      <c r="H188" s="89">
        <f t="shared" si="42"/>
        <v>12000</v>
      </c>
    </row>
    <row r="189" spans="1:8" x14ac:dyDescent="0.3">
      <c r="A189" s="72">
        <v>302</v>
      </c>
      <c r="B189" s="72" t="s">
        <v>1231</v>
      </c>
      <c r="C189" s="73">
        <f t="shared" ref="C189:H189" si="43">SUM(C190:C196)</f>
        <v>17265.71</v>
      </c>
      <c r="D189" s="73">
        <f t="shared" si="43"/>
        <v>14020.550000000001</v>
      </c>
      <c r="E189" s="73">
        <f t="shared" si="43"/>
        <v>-3245.159999999998</v>
      </c>
      <c r="F189" s="73">
        <f t="shared" si="43"/>
        <v>0</v>
      </c>
      <c r="G189" s="73">
        <f t="shared" si="43"/>
        <v>0</v>
      </c>
      <c r="H189" s="73">
        <f t="shared" si="43"/>
        <v>0</v>
      </c>
    </row>
    <row r="190" spans="1:8" x14ac:dyDescent="0.3">
      <c r="A190" s="74">
        <v>302011</v>
      </c>
      <c r="B190" s="74" t="s">
        <v>1198</v>
      </c>
      <c r="C190" s="76">
        <v>16898.669999999998</v>
      </c>
      <c r="D190" s="76">
        <v>13653.51</v>
      </c>
      <c r="E190" s="75">
        <f t="shared" ref="E190:E196" si="44">D190-C190</f>
        <v>-3245.159999999998</v>
      </c>
      <c r="F190" s="76">
        <v>0</v>
      </c>
      <c r="G190" s="76">
        <v>0</v>
      </c>
      <c r="H190" s="75">
        <f t="shared" ref="H190:H196" si="45">G190-F190</f>
        <v>0</v>
      </c>
    </row>
    <row r="191" spans="1:8" x14ac:dyDescent="0.3">
      <c r="A191" s="74">
        <v>302012</v>
      </c>
      <c r="B191" s="74" t="s">
        <v>1199</v>
      </c>
      <c r="C191" s="76">
        <v>367.04</v>
      </c>
      <c r="D191" s="76">
        <v>367.04</v>
      </c>
      <c r="E191" s="75">
        <f t="shared" si="44"/>
        <v>0</v>
      </c>
      <c r="F191" s="76">
        <v>0</v>
      </c>
      <c r="G191" s="76">
        <v>0</v>
      </c>
      <c r="H191" s="75">
        <f t="shared" si="45"/>
        <v>0</v>
      </c>
    </row>
    <row r="192" spans="1:8" x14ac:dyDescent="0.3">
      <c r="A192" s="74">
        <v>302013</v>
      </c>
      <c r="B192" s="74" t="s">
        <v>23</v>
      </c>
      <c r="C192" s="76">
        <v>0</v>
      </c>
      <c r="D192" s="76">
        <v>0</v>
      </c>
      <c r="E192" s="75">
        <f t="shared" si="44"/>
        <v>0</v>
      </c>
      <c r="F192" s="76">
        <v>0</v>
      </c>
      <c r="G192" s="76">
        <v>0</v>
      </c>
      <c r="H192" s="75">
        <f t="shared" si="45"/>
        <v>0</v>
      </c>
    </row>
    <row r="193" spans="1:8" x14ac:dyDescent="0.3">
      <c r="A193" s="74">
        <v>302014</v>
      </c>
      <c r="B193" s="74" t="s">
        <v>1201</v>
      </c>
      <c r="C193" s="76">
        <v>0</v>
      </c>
      <c r="D193" s="76">
        <v>0</v>
      </c>
      <c r="E193" s="75">
        <f t="shared" si="44"/>
        <v>0</v>
      </c>
      <c r="F193" s="76">
        <v>0</v>
      </c>
      <c r="G193" s="76">
        <v>0</v>
      </c>
      <c r="H193" s="75">
        <f t="shared" si="45"/>
        <v>0</v>
      </c>
    </row>
    <row r="194" spans="1:8" x14ac:dyDescent="0.3">
      <c r="A194" s="74">
        <v>302015</v>
      </c>
      <c r="B194" s="74" t="s">
        <v>1202</v>
      </c>
      <c r="C194" s="76">
        <v>0</v>
      </c>
      <c r="D194" s="76">
        <v>0</v>
      </c>
      <c r="E194" s="75">
        <f t="shared" si="44"/>
        <v>0</v>
      </c>
      <c r="F194" s="76">
        <v>0</v>
      </c>
      <c r="G194" s="76">
        <v>0</v>
      </c>
      <c r="H194" s="75">
        <f t="shared" si="45"/>
        <v>0</v>
      </c>
    </row>
    <row r="195" spans="1:8" x14ac:dyDescent="0.3">
      <c r="A195" s="74">
        <v>302016</v>
      </c>
      <c r="B195" s="74" t="s">
        <v>1203</v>
      </c>
      <c r="C195" s="76">
        <v>0</v>
      </c>
      <c r="D195" s="76">
        <v>0</v>
      </c>
      <c r="E195" s="75">
        <f t="shared" si="44"/>
        <v>0</v>
      </c>
      <c r="F195" s="76">
        <v>0</v>
      </c>
      <c r="G195" s="76">
        <v>0</v>
      </c>
      <c r="H195" s="75">
        <f t="shared" si="45"/>
        <v>0</v>
      </c>
    </row>
    <row r="196" spans="1:8" x14ac:dyDescent="0.3">
      <c r="A196" s="74">
        <v>302017</v>
      </c>
      <c r="B196" s="74" t="s">
        <v>1204</v>
      </c>
      <c r="C196" s="76">
        <v>0</v>
      </c>
      <c r="D196" s="76">
        <v>0</v>
      </c>
      <c r="E196" s="75">
        <f t="shared" si="44"/>
        <v>0</v>
      </c>
      <c r="F196" s="76">
        <v>0</v>
      </c>
      <c r="G196" s="76">
        <v>0</v>
      </c>
      <c r="H196" s="75">
        <f t="shared" si="45"/>
        <v>0</v>
      </c>
    </row>
    <row r="197" spans="1:8" x14ac:dyDescent="0.3">
      <c r="A197" s="72">
        <v>303</v>
      </c>
      <c r="B197" s="72" t="s">
        <v>1207</v>
      </c>
      <c r="C197" s="73">
        <f t="shared" ref="C197:H197" si="46">SUM(C198:C208)</f>
        <v>182449.77</v>
      </c>
      <c r="D197" s="73">
        <f t="shared" si="46"/>
        <v>163330.49</v>
      </c>
      <c r="E197" s="73">
        <f t="shared" si="46"/>
        <v>-19119.279999999995</v>
      </c>
      <c r="F197" s="73">
        <f t="shared" si="46"/>
        <v>153798</v>
      </c>
      <c r="G197" s="73">
        <f t="shared" si="46"/>
        <v>119978</v>
      </c>
      <c r="H197" s="73">
        <f t="shared" si="46"/>
        <v>-33820</v>
      </c>
    </row>
    <row r="198" spans="1:8" x14ac:dyDescent="0.3">
      <c r="A198" s="74">
        <v>303011</v>
      </c>
      <c r="B198" s="74" t="s">
        <v>1198</v>
      </c>
      <c r="C198" s="76">
        <v>43489.97</v>
      </c>
      <c r="D198" s="76">
        <v>43484.61</v>
      </c>
      <c r="E198" s="75">
        <f t="shared" ref="E198:E208" si="47">D198-C198</f>
        <v>-5.3600000000005821</v>
      </c>
      <c r="F198" s="76">
        <v>30000</v>
      </c>
      <c r="G198" s="76">
        <v>30000</v>
      </c>
      <c r="H198" s="75">
        <f t="shared" si="42"/>
        <v>0</v>
      </c>
    </row>
    <row r="199" spans="1:8" x14ac:dyDescent="0.3">
      <c r="A199" s="74">
        <v>303012</v>
      </c>
      <c r="B199" s="74" t="s">
        <v>1467</v>
      </c>
      <c r="C199" s="76">
        <v>12260.48</v>
      </c>
      <c r="D199" s="76">
        <v>12225</v>
      </c>
      <c r="E199" s="75">
        <f t="shared" si="47"/>
        <v>-35.479999999999563</v>
      </c>
      <c r="F199" s="76">
        <v>11500</v>
      </c>
      <c r="G199" s="76">
        <v>10000</v>
      </c>
      <c r="H199" s="75">
        <f t="shared" si="42"/>
        <v>-1500</v>
      </c>
    </row>
    <row r="200" spans="1:8" x14ac:dyDescent="0.3">
      <c r="A200" s="74">
        <v>303013</v>
      </c>
      <c r="B200" s="74" t="s">
        <v>23</v>
      </c>
      <c r="C200" s="76">
        <v>87500.04</v>
      </c>
      <c r="D200" s="76">
        <v>74025</v>
      </c>
      <c r="E200" s="75">
        <f t="shared" si="47"/>
        <v>-13475.039999999994</v>
      </c>
      <c r="F200" s="76">
        <v>80798</v>
      </c>
      <c r="G200" s="76">
        <f>39020+23278</f>
        <v>62298</v>
      </c>
      <c r="H200" s="75">
        <f t="shared" si="42"/>
        <v>-18500</v>
      </c>
    </row>
    <row r="201" spans="1:8" x14ac:dyDescent="0.3">
      <c r="A201" s="74">
        <v>303014</v>
      </c>
      <c r="B201" s="131" t="s">
        <v>1277</v>
      </c>
      <c r="C201" s="76">
        <v>6540</v>
      </c>
      <c r="D201" s="76">
        <v>6510</v>
      </c>
      <c r="E201" s="75">
        <f t="shared" si="47"/>
        <v>-30</v>
      </c>
      <c r="F201" s="76">
        <v>6000</v>
      </c>
      <c r="G201" s="76">
        <v>6000</v>
      </c>
      <c r="H201" s="75">
        <f t="shared" si="42"/>
        <v>0</v>
      </c>
    </row>
    <row r="202" spans="1:8" x14ac:dyDescent="0.3">
      <c r="A202" s="74">
        <v>303015</v>
      </c>
      <c r="B202" s="74" t="s">
        <v>1202</v>
      </c>
      <c r="C202" s="76">
        <v>12125.2</v>
      </c>
      <c r="D202" s="76">
        <v>4605.88</v>
      </c>
      <c r="E202" s="75">
        <f t="shared" si="47"/>
        <v>-7519.3200000000006</v>
      </c>
      <c r="F202" s="76">
        <v>16000</v>
      </c>
      <c r="G202" s="76">
        <v>0</v>
      </c>
      <c r="H202" s="75">
        <f t="shared" si="42"/>
        <v>-16000</v>
      </c>
    </row>
    <row r="203" spans="1:8" x14ac:dyDescent="0.3">
      <c r="A203" s="74">
        <v>303016</v>
      </c>
      <c r="B203" s="74" t="s">
        <v>1203</v>
      </c>
      <c r="C203" s="76">
        <v>1000</v>
      </c>
      <c r="D203" s="76">
        <v>1000</v>
      </c>
      <c r="E203" s="75">
        <f t="shared" si="47"/>
        <v>0</v>
      </c>
      <c r="F203" s="76">
        <v>1000</v>
      </c>
      <c r="G203" s="76">
        <v>1000</v>
      </c>
      <c r="H203" s="75">
        <f t="shared" si="42"/>
        <v>0</v>
      </c>
    </row>
    <row r="204" spans="1:8" x14ac:dyDescent="0.3">
      <c r="A204" s="74">
        <v>303017</v>
      </c>
      <c r="B204" s="74" t="s">
        <v>1204</v>
      </c>
      <c r="C204" s="76">
        <v>591.15</v>
      </c>
      <c r="D204" s="76">
        <v>0</v>
      </c>
      <c r="E204" s="75">
        <f t="shared" si="47"/>
        <v>-591.15</v>
      </c>
      <c r="F204" s="76">
        <v>1500</v>
      </c>
      <c r="G204" s="76">
        <v>0</v>
      </c>
      <c r="H204" s="75">
        <f t="shared" si="42"/>
        <v>-1500</v>
      </c>
    </row>
    <row r="205" spans="1:8" x14ac:dyDescent="0.3">
      <c r="A205" s="74">
        <v>303018</v>
      </c>
      <c r="B205" s="74" t="s">
        <v>1208</v>
      </c>
      <c r="C205" s="76">
        <v>0</v>
      </c>
      <c r="D205" s="76">
        <v>4680</v>
      </c>
      <c r="E205" s="75">
        <f t="shared" si="47"/>
        <v>4680</v>
      </c>
      <c r="F205" s="76">
        <v>0</v>
      </c>
      <c r="G205" s="76">
        <f>130*12*3</f>
        <v>4680</v>
      </c>
      <c r="H205" s="75">
        <f t="shared" si="42"/>
        <v>4680</v>
      </c>
    </row>
    <row r="206" spans="1:8" x14ac:dyDescent="0.3">
      <c r="A206" s="88">
        <v>303019</v>
      </c>
      <c r="B206" s="88" t="s">
        <v>1284</v>
      </c>
      <c r="C206" s="102">
        <v>0</v>
      </c>
      <c r="D206" s="102">
        <v>0</v>
      </c>
      <c r="E206" s="89">
        <f t="shared" si="47"/>
        <v>0</v>
      </c>
      <c r="F206" s="102">
        <v>0</v>
      </c>
      <c r="G206" s="102"/>
      <c r="H206" s="89">
        <f t="shared" si="42"/>
        <v>0</v>
      </c>
    </row>
    <row r="207" spans="1:8" x14ac:dyDescent="0.3">
      <c r="A207" s="88">
        <v>303020</v>
      </c>
      <c r="B207" s="88" t="s">
        <v>1466</v>
      </c>
      <c r="C207" s="102">
        <v>10942.93</v>
      </c>
      <c r="D207" s="102">
        <v>8800</v>
      </c>
      <c r="E207" s="89">
        <f t="shared" si="47"/>
        <v>-2142.9300000000003</v>
      </c>
      <c r="F207" s="102">
        <v>2000</v>
      </c>
      <c r="G207" s="102">
        <v>1000</v>
      </c>
      <c r="H207" s="89">
        <f t="shared" si="42"/>
        <v>-1000</v>
      </c>
    </row>
    <row r="208" spans="1:8" x14ac:dyDescent="0.3">
      <c r="A208" s="88">
        <v>303021</v>
      </c>
      <c r="B208" s="88" t="s">
        <v>1559</v>
      </c>
      <c r="C208" s="102">
        <v>8000</v>
      </c>
      <c r="D208" s="102">
        <v>8000</v>
      </c>
      <c r="E208" s="89">
        <f t="shared" si="47"/>
        <v>0</v>
      </c>
      <c r="F208" s="102">
        <v>5000</v>
      </c>
      <c r="G208" s="102">
        <v>5000</v>
      </c>
      <c r="H208" s="89">
        <f t="shared" si="42"/>
        <v>0</v>
      </c>
    </row>
    <row r="209" spans="1:8" x14ac:dyDescent="0.3">
      <c r="A209" s="72">
        <v>304</v>
      </c>
      <c r="B209" s="72" t="s">
        <v>1209</v>
      </c>
      <c r="C209" s="73">
        <f t="shared" ref="C209:H209" si="48">SUM(C210:C218)</f>
        <v>32993.980000000003</v>
      </c>
      <c r="D209" s="73">
        <f t="shared" si="48"/>
        <v>26829.62</v>
      </c>
      <c r="E209" s="73">
        <f t="shared" si="48"/>
        <v>-6164.3600000000024</v>
      </c>
      <c r="F209" s="73">
        <f t="shared" si="48"/>
        <v>24939</v>
      </c>
      <c r="G209" s="73">
        <f t="shared" si="48"/>
        <v>18139</v>
      </c>
      <c r="H209" s="73">
        <f t="shared" si="48"/>
        <v>-6800</v>
      </c>
    </row>
    <row r="210" spans="1:8" x14ac:dyDescent="0.3">
      <c r="A210" s="74">
        <v>304011</v>
      </c>
      <c r="B210" s="74" t="s">
        <v>1198</v>
      </c>
      <c r="C210" s="76">
        <v>12420.53</v>
      </c>
      <c r="D210" s="76">
        <v>6460.78</v>
      </c>
      <c r="E210" s="75">
        <f t="shared" ref="E210:E218" si="49">D210-C210</f>
        <v>-5959.7500000000009</v>
      </c>
      <c r="F210" s="76">
        <v>2500</v>
      </c>
      <c r="G210" s="76">
        <v>2500</v>
      </c>
      <c r="H210" s="75">
        <f t="shared" si="42"/>
        <v>0</v>
      </c>
    </row>
    <row r="211" spans="1:8" x14ac:dyDescent="0.3">
      <c r="A211" s="74">
        <v>304012</v>
      </c>
      <c r="B211" s="74" t="s">
        <v>1467</v>
      </c>
      <c r="C211" s="76">
        <v>2235.37</v>
      </c>
      <c r="D211" s="76">
        <v>1823.64</v>
      </c>
      <c r="E211" s="75">
        <f t="shared" si="49"/>
        <v>-411.72999999999979</v>
      </c>
      <c r="F211" s="76">
        <v>3500</v>
      </c>
      <c r="G211" s="76">
        <v>1000</v>
      </c>
      <c r="H211" s="75">
        <f t="shared" si="42"/>
        <v>-2500</v>
      </c>
    </row>
    <row r="212" spans="1:8" x14ac:dyDescent="0.3">
      <c r="A212" s="74">
        <v>304013</v>
      </c>
      <c r="B212" s="74" t="s">
        <v>1192</v>
      </c>
      <c r="C212" s="76">
        <v>13837.85</v>
      </c>
      <c r="D212" s="76">
        <v>12259</v>
      </c>
      <c r="E212" s="75">
        <f t="shared" si="49"/>
        <v>-1578.8500000000004</v>
      </c>
      <c r="F212" s="76">
        <v>12939</v>
      </c>
      <c r="G212" s="76">
        <v>11639</v>
      </c>
      <c r="H212" s="75">
        <f t="shared" si="42"/>
        <v>-1300</v>
      </c>
    </row>
    <row r="213" spans="1:8" x14ac:dyDescent="0.3">
      <c r="A213" s="74">
        <v>304014</v>
      </c>
      <c r="B213" s="74" t="s">
        <v>1256</v>
      </c>
      <c r="C213" s="76">
        <v>1876.2</v>
      </c>
      <c r="D213" s="76">
        <v>1301.2</v>
      </c>
      <c r="E213" s="75">
        <f t="shared" si="49"/>
        <v>-575</v>
      </c>
      <c r="F213" s="76">
        <v>4500</v>
      </c>
      <c r="G213" s="76"/>
      <c r="H213" s="75">
        <f t="shared" si="42"/>
        <v>-4500</v>
      </c>
    </row>
    <row r="214" spans="1:8" x14ac:dyDescent="0.3">
      <c r="A214" s="74">
        <v>304015</v>
      </c>
      <c r="B214" s="74" t="s">
        <v>1368</v>
      </c>
      <c r="C214" s="76">
        <v>250</v>
      </c>
      <c r="D214" s="76">
        <v>250</v>
      </c>
      <c r="E214" s="75">
        <f t="shared" si="49"/>
        <v>0</v>
      </c>
      <c r="F214" s="76">
        <v>250</v>
      </c>
      <c r="G214" s="76">
        <v>250</v>
      </c>
      <c r="H214" s="75">
        <f t="shared" si="42"/>
        <v>0</v>
      </c>
    </row>
    <row r="215" spans="1:8" x14ac:dyDescent="0.3">
      <c r="A215" s="74">
        <v>304016</v>
      </c>
      <c r="B215" s="74" t="s">
        <v>1257</v>
      </c>
      <c r="C215" s="76">
        <v>799.2</v>
      </c>
      <c r="D215" s="76">
        <v>750</v>
      </c>
      <c r="E215" s="75">
        <f t="shared" si="49"/>
        <v>-49.200000000000045</v>
      </c>
      <c r="F215" s="76">
        <v>750</v>
      </c>
      <c r="G215" s="76">
        <v>750</v>
      </c>
      <c r="H215" s="75">
        <f t="shared" si="42"/>
        <v>0</v>
      </c>
    </row>
    <row r="216" spans="1:8" x14ac:dyDescent="0.3">
      <c r="A216" s="74">
        <v>304017</v>
      </c>
      <c r="B216" s="74" t="s">
        <v>1208</v>
      </c>
      <c r="C216" s="76">
        <v>0</v>
      </c>
      <c r="D216" s="76">
        <v>2625</v>
      </c>
      <c r="E216" s="75">
        <f t="shared" si="49"/>
        <v>2625</v>
      </c>
      <c r="F216" s="76">
        <v>0</v>
      </c>
      <c r="G216" s="76">
        <v>1500</v>
      </c>
      <c r="H216" s="75">
        <f t="shared" si="42"/>
        <v>1500</v>
      </c>
    </row>
    <row r="217" spans="1:8" x14ac:dyDescent="0.3">
      <c r="A217" s="88">
        <v>304018</v>
      </c>
      <c r="B217" s="88" t="s">
        <v>1285</v>
      </c>
      <c r="C217" s="102">
        <v>0</v>
      </c>
      <c r="D217" s="102">
        <v>0</v>
      </c>
      <c r="E217" s="89">
        <f t="shared" si="49"/>
        <v>0</v>
      </c>
      <c r="F217" s="102">
        <v>0</v>
      </c>
      <c r="G217" s="102">
        <v>0</v>
      </c>
      <c r="H217" s="89">
        <f t="shared" si="42"/>
        <v>0</v>
      </c>
    </row>
    <row r="218" spans="1:8" x14ac:dyDescent="0.3">
      <c r="A218" s="88">
        <v>304019</v>
      </c>
      <c r="B218" s="88" t="s">
        <v>1466</v>
      </c>
      <c r="C218" s="102">
        <v>1574.83</v>
      </c>
      <c r="D218" s="102">
        <v>1360</v>
      </c>
      <c r="E218" s="89">
        <f t="shared" si="49"/>
        <v>-214.82999999999993</v>
      </c>
      <c r="F218" s="102">
        <v>500</v>
      </c>
      <c r="G218" s="102">
        <v>500</v>
      </c>
      <c r="H218" s="89">
        <f t="shared" si="42"/>
        <v>0</v>
      </c>
    </row>
    <row r="219" spans="1:8" x14ac:dyDescent="0.3">
      <c r="A219" s="72">
        <v>305</v>
      </c>
      <c r="B219" s="72" t="s">
        <v>587</v>
      </c>
      <c r="C219" s="73">
        <f t="shared" ref="C219:H219" si="50">SUM(C220:C220)</f>
        <v>99999.96</v>
      </c>
      <c r="D219" s="73">
        <f t="shared" si="50"/>
        <v>100000</v>
      </c>
      <c r="E219" s="73">
        <f t="shared" si="50"/>
        <v>3.9999999993597157E-2</v>
      </c>
      <c r="F219" s="73">
        <f t="shared" si="50"/>
        <v>100000</v>
      </c>
      <c r="G219" s="73">
        <f t="shared" si="50"/>
        <v>100000</v>
      </c>
      <c r="H219" s="73">
        <f t="shared" si="50"/>
        <v>0</v>
      </c>
    </row>
    <row r="220" spans="1:8" x14ac:dyDescent="0.3">
      <c r="A220" s="74">
        <v>305011</v>
      </c>
      <c r="B220" s="74" t="s">
        <v>1215</v>
      </c>
      <c r="C220" s="75">
        <v>99999.96</v>
      </c>
      <c r="D220" s="75">
        <v>100000</v>
      </c>
      <c r="E220" s="75">
        <f>D220-C220</f>
        <v>3.9999999993597157E-2</v>
      </c>
      <c r="F220" s="75">
        <v>100000</v>
      </c>
      <c r="G220" s="75">
        <v>100000</v>
      </c>
      <c r="H220" s="75">
        <f t="shared" si="42"/>
        <v>0</v>
      </c>
    </row>
    <row r="221" spans="1:8" x14ac:dyDescent="0.3">
      <c r="A221" s="72">
        <v>306</v>
      </c>
      <c r="B221" s="72" t="s">
        <v>1468</v>
      </c>
      <c r="C221" s="73">
        <f t="shared" ref="C221:H221" si="51">SUM(C222:C227)</f>
        <v>78549.560000000012</v>
      </c>
      <c r="D221" s="73">
        <f t="shared" si="51"/>
        <v>78312.52</v>
      </c>
      <c r="E221" s="73">
        <f t="shared" si="51"/>
        <v>-237.04000000000133</v>
      </c>
      <c r="F221" s="73">
        <f t="shared" si="51"/>
        <v>75250</v>
      </c>
      <c r="G221" s="73">
        <f t="shared" si="51"/>
        <v>73750</v>
      </c>
      <c r="H221" s="73">
        <f t="shared" si="51"/>
        <v>-1500</v>
      </c>
    </row>
    <row r="222" spans="1:8" x14ac:dyDescent="0.3">
      <c r="A222" s="74">
        <v>306012</v>
      </c>
      <c r="B222" s="74" t="s">
        <v>1198</v>
      </c>
      <c r="C222" s="76">
        <v>25803.33</v>
      </c>
      <c r="D222" s="76">
        <v>25763.86</v>
      </c>
      <c r="E222" s="75">
        <f t="shared" ref="E222:E227" si="52">D222-C222</f>
        <v>-39.470000000001164</v>
      </c>
      <c r="F222" s="76">
        <v>25000</v>
      </c>
      <c r="G222" s="76">
        <v>25000</v>
      </c>
      <c r="H222" s="75">
        <f t="shared" ref="H222:H227" si="53">G222-F222</f>
        <v>0</v>
      </c>
    </row>
    <row r="223" spans="1:8" x14ac:dyDescent="0.3">
      <c r="A223" s="74">
        <v>306013</v>
      </c>
      <c r="B223" s="74" t="s">
        <v>1467</v>
      </c>
      <c r="C223" s="76">
        <v>5498.66</v>
      </c>
      <c r="D223" s="76">
        <v>5498.66</v>
      </c>
      <c r="E223" s="75">
        <f t="shared" si="52"/>
        <v>0</v>
      </c>
      <c r="F223" s="76">
        <v>6500</v>
      </c>
      <c r="G223" s="76">
        <v>5000</v>
      </c>
      <c r="H223" s="75">
        <f t="shared" si="53"/>
        <v>-1500</v>
      </c>
    </row>
    <row r="224" spans="1:8" x14ac:dyDescent="0.3">
      <c r="A224" s="74">
        <v>306014</v>
      </c>
      <c r="B224" s="74" t="s">
        <v>1192</v>
      </c>
      <c r="C224" s="76">
        <v>36750</v>
      </c>
      <c r="D224" s="76">
        <v>36750</v>
      </c>
      <c r="E224" s="75">
        <f t="shared" si="52"/>
        <v>0</v>
      </c>
      <c r="F224" s="76">
        <v>36750</v>
      </c>
      <c r="G224" s="76">
        <v>36750</v>
      </c>
      <c r="H224" s="75">
        <f t="shared" si="53"/>
        <v>0</v>
      </c>
    </row>
    <row r="225" spans="1:10" x14ac:dyDescent="0.3">
      <c r="A225" s="74">
        <v>306015</v>
      </c>
      <c r="B225" s="74" t="s">
        <v>1277</v>
      </c>
      <c r="C225" s="76">
        <v>3440.8</v>
      </c>
      <c r="D225" s="76">
        <v>3300</v>
      </c>
      <c r="E225" s="75">
        <f t="shared" si="52"/>
        <v>-140.80000000000018</v>
      </c>
      <c r="F225" s="76">
        <v>1500</v>
      </c>
      <c r="G225" s="76">
        <v>1500</v>
      </c>
      <c r="H225" s="75">
        <f t="shared" si="53"/>
        <v>0</v>
      </c>
    </row>
    <row r="226" spans="1:10" x14ac:dyDescent="0.3">
      <c r="A226" s="158">
        <v>306016</v>
      </c>
      <c r="B226" s="158" t="s">
        <v>1466</v>
      </c>
      <c r="C226" s="91">
        <v>2056.77</v>
      </c>
      <c r="D226" s="91">
        <v>2000</v>
      </c>
      <c r="E226" s="77">
        <f t="shared" si="52"/>
        <v>-56.769999999999982</v>
      </c>
      <c r="F226" s="91">
        <v>1500</v>
      </c>
      <c r="G226" s="91">
        <v>1500</v>
      </c>
      <c r="H226" s="77">
        <f t="shared" si="53"/>
        <v>0</v>
      </c>
    </row>
    <row r="227" spans="1:10" ht="15" thickBot="1" x14ac:dyDescent="0.35">
      <c r="A227" s="158">
        <v>306017</v>
      </c>
      <c r="B227" s="158" t="s">
        <v>1202</v>
      </c>
      <c r="C227" s="91">
        <v>5000</v>
      </c>
      <c r="D227" s="91">
        <v>5000</v>
      </c>
      <c r="E227" s="77">
        <f t="shared" si="52"/>
        <v>0</v>
      </c>
      <c r="F227" s="91">
        <v>4000</v>
      </c>
      <c r="G227" s="91">
        <v>4000</v>
      </c>
      <c r="H227" s="77">
        <f t="shared" si="53"/>
        <v>0</v>
      </c>
    </row>
    <row r="228" spans="1:10" ht="16.2" thickBot="1" x14ac:dyDescent="0.35">
      <c r="A228" s="67">
        <v>4</v>
      </c>
      <c r="B228" s="70" t="s">
        <v>588</v>
      </c>
      <c r="C228" s="71">
        <f t="shared" ref="C228:H228" si="54">C229+C234+C236+C246+C255+C263</f>
        <v>498537.2300000001</v>
      </c>
      <c r="D228" s="71">
        <f t="shared" si="54"/>
        <v>672723.64</v>
      </c>
      <c r="E228" s="68">
        <f t="shared" si="54"/>
        <v>174186.40999999997</v>
      </c>
      <c r="F228" s="71">
        <f t="shared" si="54"/>
        <v>511375</v>
      </c>
      <c r="G228" s="71">
        <f t="shared" si="54"/>
        <v>681500</v>
      </c>
      <c r="H228" s="68">
        <f t="shared" si="54"/>
        <v>170125</v>
      </c>
    </row>
    <row r="229" spans="1:10" x14ac:dyDescent="0.3">
      <c r="A229" s="72">
        <v>401</v>
      </c>
      <c r="B229" s="72" t="s">
        <v>592</v>
      </c>
      <c r="C229" s="73">
        <f t="shared" ref="C229:H229" si="55">C232+C233+C230+C231</f>
        <v>278592.82</v>
      </c>
      <c r="D229" s="73">
        <f t="shared" si="55"/>
        <v>5.0999999999999996</v>
      </c>
      <c r="E229" s="73">
        <f t="shared" si="55"/>
        <v>-278587.72000000003</v>
      </c>
      <c r="F229" s="73">
        <f t="shared" si="55"/>
        <v>281150</v>
      </c>
      <c r="G229" s="73">
        <f t="shared" si="55"/>
        <v>0</v>
      </c>
      <c r="H229" s="73">
        <f t="shared" si="55"/>
        <v>-281150</v>
      </c>
    </row>
    <row r="230" spans="1:10" x14ac:dyDescent="0.3">
      <c r="A230" s="74">
        <v>401001</v>
      </c>
      <c r="B230" s="74" t="s">
        <v>1192</v>
      </c>
      <c r="C230" s="76">
        <v>272600.53000000003</v>
      </c>
      <c r="D230" s="75">
        <v>5.0999999999999996</v>
      </c>
      <c r="E230" s="75">
        <f>D230-C230</f>
        <v>-272595.43000000005</v>
      </c>
      <c r="F230" s="76">
        <v>275000</v>
      </c>
      <c r="G230" s="75">
        <v>0</v>
      </c>
      <c r="H230" s="75">
        <f t="shared" ref="H230:H267" si="56">G230-F230</f>
        <v>-275000</v>
      </c>
      <c r="J230" s="93"/>
    </row>
    <row r="231" spans="1:10" x14ac:dyDescent="0.3">
      <c r="A231" s="74">
        <v>401002</v>
      </c>
      <c r="B231" s="74" t="s">
        <v>596</v>
      </c>
      <c r="C231" s="76">
        <v>4572.9399999999996</v>
      </c>
      <c r="D231" s="75">
        <v>0</v>
      </c>
      <c r="E231" s="75">
        <f>D231-C231</f>
        <v>-4572.9399999999996</v>
      </c>
      <c r="F231" s="76">
        <v>4500</v>
      </c>
      <c r="G231" s="75">
        <v>0</v>
      </c>
      <c r="H231" s="75">
        <f t="shared" si="56"/>
        <v>-4500</v>
      </c>
    </row>
    <row r="232" spans="1:10" x14ac:dyDescent="0.3">
      <c r="A232" s="74">
        <v>401003</v>
      </c>
      <c r="B232" s="74" t="s">
        <v>1210</v>
      </c>
      <c r="C232" s="75">
        <v>1292.75</v>
      </c>
      <c r="D232" s="75">
        <v>0</v>
      </c>
      <c r="E232" s="75">
        <f>D232-C232</f>
        <v>-1292.75</v>
      </c>
      <c r="F232" s="75">
        <v>1150</v>
      </c>
      <c r="G232" s="75">
        <v>0</v>
      </c>
      <c r="H232" s="75">
        <f t="shared" si="56"/>
        <v>-1150</v>
      </c>
    </row>
    <row r="233" spans="1:10" x14ac:dyDescent="0.3">
      <c r="A233" s="74">
        <v>401004</v>
      </c>
      <c r="B233" s="74" t="s">
        <v>600</v>
      </c>
      <c r="C233" s="75">
        <v>126.6</v>
      </c>
      <c r="D233" s="75">
        <v>0</v>
      </c>
      <c r="E233" s="75">
        <f>D233-C233</f>
        <v>-126.6</v>
      </c>
      <c r="F233" s="75">
        <v>500</v>
      </c>
      <c r="G233" s="75">
        <v>0</v>
      </c>
      <c r="H233" s="75">
        <f t="shared" si="56"/>
        <v>-500</v>
      </c>
    </row>
    <row r="234" spans="1:10" x14ac:dyDescent="0.3">
      <c r="A234" s="72">
        <v>402</v>
      </c>
      <c r="B234" s="72" t="s">
        <v>1211</v>
      </c>
      <c r="C234" s="73">
        <f t="shared" ref="C234:H234" si="57">C235</f>
        <v>3000</v>
      </c>
      <c r="D234" s="73">
        <f t="shared" si="57"/>
        <v>0</v>
      </c>
      <c r="E234" s="73">
        <f t="shared" si="57"/>
        <v>-3000</v>
      </c>
      <c r="F234" s="73">
        <f t="shared" si="57"/>
        <v>3000</v>
      </c>
      <c r="G234" s="73">
        <f t="shared" si="57"/>
        <v>0</v>
      </c>
      <c r="H234" s="73">
        <f t="shared" si="57"/>
        <v>-3000</v>
      </c>
    </row>
    <row r="235" spans="1:10" x14ac:dyDescent="0.3">
      <c r="A235" s="74">
        <v>402001</v>
      </c>
      <c r="B235" s="74" t="s">
        <v>604</v>
      </c>
      <c r="C235" s="76">
        <v>3000</v>
      </c>
      <c r="D235" s="75">
        <v>0</v>
      </c>
      <c r="E235" s="75">
        <f>D235-C235</f>
        <v>-3000</v>
      </c>
      <c r="F235" s="76">
        <v>3000</v>
      </c>
      <c r="G235" s="75">
        <v>0</v>
      </c>
      <c r="H235" s="75">
        <f t="shared" si="56"/>
        <v>-3000</v>
      </c>
    </row>
    <row r="236" spans="1:10" x14ac:dyDescent="0.3">
      <c r="A236" s="72">
        <v>403</v>
      </c>
      <c r="B236" s="72" t="s">
        <v>606</v>
      </c>
      <c r="C236" s="73">
        <f t="shared" ref="C236:H236" si="58">C237+C238+C239+C240+C241+C242+C243+C244+C245</f>
        <v>52136.97</v>
      </c>
      <c r="D236" s="73">
        <f t="shared" si="58"/>
        <v>13348.54</v>
      </c>
      <c r="E236" s="73">
        <f t="shared" si="58"/>
        <v>-38788.43</v>
      </c>
      <c r="F236" s="73">
        <f t="shared" si="58"/>
        <v>51800</v>
      </c>
      <c r="G236" s="73">
        <f t="shared" si="58"/>
        <v>12600</v>
      </c>
      <c r="H236" s="73">
        <f t="shared" si="58"/>
        <v>-39200</v>
      </c>
    </row>
    <row r="237" spans="1:10" x14ac:dyDescent="0.3">
      <c r="A237" s="74">
        <v>403001</v>
      </c>
      <c r="B237" s="74" t="s">
        <v>608</v>
      </c>
      <c r="C237" s="75">
        <v>36518.28</v>
      </c>
      <c r="D237" s="76">
        <v>9340</v>
      </c>
      <c r="E237" s="75">
        <f t="shared" ref="E237:E245" si="59">D237-C237</f>
        <v>-27178.28</v>
      </c>
      <c r="F237" s="75">
        <v>36000</v>
      </c>
      <c r="G237" s="76">
        <v>8400</v>
      </c>
      <c r="H237" s="75">
        <f t="shared" si="56"/>
        <v>-27600</v>
      </c>
    </row>
    <row r="238" spans="1:10" x14ac:dyDescent="0.3">
      <c r="A238" s="74">
        <v>403002</v>
      </c>
      <c r="B238" s="74" t="s">
        <v>1212</v>
      </c>
      <c r="C238" s="75">
        <v>6134.76</v>
      </c>
      <c r="D238" s="76">
        <v>2775</v>
      </c>
      <c r="E238" s="75">
        <f t="shared" si="59"/>
        <v>-3359.76</v>
      </c>
      <c r="F238" s="75">
        <v>5000</v>
      </c>
      <c r="G238" s="76">
        <v>2525</v>
      </c>
      <c r="H238" s="75">
        <f t="shared" si="56"/>
        <v>-2475</v>
      </c>
    </row>
    <row r="239" spans="1:10" x14ac:dyDescent="0.3">
      <c r="A239" s="74">
        <v>403003</v>
      </c>
      <c r="B239" s="74" t="s">
        <v>612</v>
      </c>
      <c r="C239" s="75">
        <v>450.39</v>
      </c>
      <c r="D239" s="76">
        <v>183</v>
      </c>
      <c r="E239" s="75">
        <f t="shared" si="59"/>
        <v>-267.39</v>
      </c>
      <c r="F239" s="75">
        <v>250</v>
      </c>
      <c r="G239" s="76">
        <v>125</v>
      </c>
      <c r="H239" s="75">
        <f t="shared" si="56"/>
        <v>-125</v>
      </c>
    </row>
    <row r="240" spans="1:10" x14ac:dyDescent="0.3">
      <c r="A240" s="74">
        <v>403004</v>
      </c>
      <c r="B240" s="74" t="s">
        <v>614</v>
      </c>
      <c r="C240" s="75">
        <v>1017.92</v>
      </c>
      <c r="D240" s="76">
        <v>500</v>
      </c>
      <c r="E240" s="75">
        <f t="shared" si="59"/>
        <v>-517.91999999999996</v>
      </c>
      <c r="F240" s="75">
        <v>1500</v>
      </c>
      <c r="G240" s="76">
        <v>500</v>
      </c>
      <c r="H240" s="75">
        <f t="shared" si="56"/>
        <v>-1000</v>
      </c>
    </row>
    <row r="241" spans="1:8" x14ac:dyDescent="0.3">
      <c r="A241" s="74">
        <v>403005</v>
      </c>
      <c r="B241" s="74" t="s">
        <v>616</v>
      </c>
      <c r="C241" s="75">
        <v>936.11</v>
      </c>
      <c r="D241" s="76">
        <v>500</v>
      </c>
      <c r="E241" s="75">
        <f t="shared" si="59"/>
        <v>-436.11</v>
      </c>
      <c r="F241" s="75">
        <v>1500</v>
      </c>
      <c r="G241" s="76">
        <v>500</v>
      </c>
      <c r="H241" s="75">
        <f t="shared" si="56"/>
        <v>-1000</v>
      </c>
    </row>
    <row r="242" spans="1:8" x14ac:dyDescent="0.3">
      <c r="A242" s="74">
        <v>403006</v>
      </c>
      <c r="B242" s="74" t="s">
        <v>618</v>
      </c>
      <c r="C242" s="76">
        <v>304.95999999999998</v>
      </c>
      <c r="D242" s="76">
        <v>38.869999999999997</v>
      </c>
      <c r="E242" s="75">
        <f t="shared" si="59"/>
        <v>-266.08999999999997</v>
      </c>
      <c r="F242" s="76">
        <v>1000</v>
      </c>
      <c r="G242" s="76">
        <v>250</v>
      </c>
      <c r="H242" s="75">
        <f t="shared" si="56"/>
        <v>-750</v>
      </c>
    </row>
    <row r="243" spans="1:8" x14ac:dyDescent="0.3">
      <c r="A243" s="74">
        <v>403007</v>
      </c>
      <c r="B243" s="74" t="s">
        <v>620</v>
      </c>
      <c r="C243" s="76">
        <v>2397.65</v>
      </c>
      <c r="D243" s="75">
        <v>11.67</v>
      </c>
      <c r="E243" s="75">
        <f t="shared" si="59"/>
        <v>-2385.98</v>
      </c>
      <c r="F243" s="76">
        <v>1750</v>
      </c>
      <c r="G243" s="75">
        <v>150</v>
      </c>
      <c r="H243" s="75">
        <f t="shared" si="56"/>
        <v>-1600</v>
      </c>
    </row>
    <row r="244" spans="1:8" x14ac:dyDescent="0.3">
      <c r="A244" s="74">
        <v>403008</v>
      </c>
      <c r="B244" s="74" t="s">
        <v>622</v>
      </c>
      <c r="C244" s="76">
        <v>192.55</v>
      </c>
      <c r="D244" s="75">
        <v>0</v>
      </c>
      <c r="E244" s="75">
        <f t="shared" si="59"/>
        <v>-192.55</v>
      </c>
      <c r="F244" s="76">
        <v>500</v>
      </c>
      <c r="G244" s="75">
        <v>150</v>
      </c>
      <c r="H244" s="75">
        <f t="shared" si="56"/>
        <v>-350</v>
      </c>
    </row>
    <row r="245" spans="1:8" x14ac:dyDescent="0.3">
      <c r="A245" s="74">
        <v>403009</v>
      </c>
      <c r="B245" s="74" t="s">
        <v>624</v>
      </c>
      <c r="C245" s="76">
        <v>4184.3500000000004</v>
      </c>
      <c r="D245" s="75">
        <v>0</v>
      </c>
      <c r="E245" s="75">
        <f t="shared" si="59"/>
        <v>-4184.3500000000004</v>
      </c>
      <c r="F245" s="76">
        <v>4300</v>
      </c>
      <c r="G245" s="75">
        <v>0</v>
      </c>
      <c r="H245" s="75">
        <f t="shared" si="56"/>
        <v>-4300</v>
      </c>
    </row>
    <row r="246" spans="1:8" x14ac:dyDescent="0.3">
      <c r="A246" s="72">
        <v>404</v>
      </c>
      <c r="B246" s="72" t="s">
        <v>626</v>
      </c>
      <c r="C246" s="73">
        <f t="shared" ref="C246:H246" si="60">C247+C248+C249+C250+C251+C252+C253+C254</f>
        <v>11117.779999999999</v>
      </c>
      <c r="D246" s="73">
        <f t="shared" si="60"/>
        <v>0.5</v>
      </c>
      <c r="E246" s="73">
        <f t="shared" si="60"/>
        <v>-11117.279999999999</v>
      </c>
      <c r="F246" s="73">
        <f t="shared" si="60"/>
        <v>11000</v>
      </c>
      <c r="G246" s="73">
        <f t="shared" si="60"/>
        <v>0</v>
      </c>
      <c r="H246" s="73">
        <f t="shared" si="60"/>
        <v>-11000</v>
      </c>
    </row>
    <row r="247" spans="1:8" x14ac:dyDescent="0.3">
      <c r="A247" s="74">
        <v>404001</v>
      </c>
      <c r="B247" s="74" t="s">
        <v>628</v>
      </c>
      <c r="C247" s="75">
        <v>3447.1</v>
      </c>
      <c r="D247" s="75">
        <v>0</v>
      </c>
      <c r="E247" s="75">
        <f t="shared" ref="E247:E254" si="61">D247-C247</f>
        <v>-3447.1</v>
      </c>
      <c r="F247" s="75">
        <v>3000</v>
      </c>
      <c r="G247" s="75">
        <v>0</v>
      </c>
      <c r="H247" s="75">
        <f t="shared" si="56"/>
        <v>-3000</v>
      </c>
    </row>
    <row r="248" spans="1:8" x14ac:dyDescent="0.3">
      <c r="A248" s="74">
        <v>404002</v>
      </c>
      <c r="B248" s="74" t="s">
        <v>630</v>
      </c>
      <c r="C248" s="75">
        <v>1444.73</v>
      </c>
      <c r="D248" s="75">
        <v>0</v>
      </c>
      <c r="E248" s="75">
        <f t="shared" si="61"/>
        <v>-1444.73</v>
      </c>
      <c r="F248" s="75">
        <v>2000</v>
      </c>
      <c r="G248" s="75">
        <v>0</v>
      </c>
      <c r="H248" s="75">
        <f t="shared" si="56"/>
        <v>-2000</v>
      </c>
    </row>
    <row r="249" spans="1:8" x14ac:dyDescent="0.3">
      <c r="A249" s="74">
        <v>404003</v>
      </c>
      <c r="B249" s="74" t="s">
        <v>632</v>
      </c>
      <c r="C249" s="75">
        <v>1243.78</v>
      </c>
      <c r="D249" s="75">
        <v>0</v>
      </c>
      <c r="E249" s="75">
        <f t="shared" si="61"/>
        <v>-1243.78</v>
      </c>
      <c r="F249" s="75">
        <v>2000</v>
      </c>
      <c r="G249" s="75">
        <v>0</v>
      </c>
      <c r="H249" s="75">
        <f t="shared" si="56"/>
        <v>-2000</v>
      </c>
    </row>
    <row r="250" spans="1:8" x14ac:dyDescent="0.3">
      <c r="A250" s="74">
        <v>404004</v>
      </c>
      <c r="B250" s="74" t="s">
        <v>634</v>
      </c>
      <c r="C250" s="75">
        <v>800</v>
      </c>
      <c r="D250" s="75">
        <v>0</v>
      </c>
      <c r="E250" s="75">
        <f t="shared" si="61"/>
        <v>-800</v>
      </c>
      <c r="F250" s="75">
        <v>800</v>
      </c>
      <c r="G250" s="75">
        <v>0</v>
      </c>
      <c r="H250" s="75">
        <f t="shared" si="56"/>
        <v>-800</v>
      </c>
    </row>
    <row r="251" spans="1:8" x14ac:dyDescent="0.3">
      <c r="A251" s="74">
        <v>404005</v>
      </c>
      <c r="B251" s="74" t="s">
        <v>636</v>
      </c>
      <c r="C251" s="75">
        <v>600</v>
      </c>
      <c r="D251" s="75">
        <v>0</v>
      </c>
      <c r="E251" s="75">
        <f t="shared" si="61"/>
        <v>-600</v>
      </c>
      <c r="F251" s="75">
        <v>600</v>
      </c>
      <c r="G251" s="75">
        <v>0</v>
      </c>
      <c r="H251" s="75">
        <f t="shared" si="56"/>
        <v>-600</v>
      </c>
    </row>
    <row r="252" spans="1:8" x14ac:dyDescent="0.3">
      <c r="A252" s="74">
        <v>404006</v>
      </c>
      <c r="B252" s="74" t="s">
        <v>638</v>
      </c>
      <c r="C252" s="75">
        <v>504.4</v>
      </c>
      <c r="D252" s="75">
        <v>0</v>
      </c>
      <c r="E252" s="75">
        <f t="shared" si="61"/>
        <v>-504.4</v>
      </c>
      <c r="F252" s="75">
        <v>400</v>
      </c>
      <c r="G252" s="75">
        <v>0</v>
      </c>
      <c r="H252" s="75">
        <f t="shared" si="56"/>
        <v>-400</v>
      </c>
    </row>
    <row r="253" spans="1:8" x14ac:dyDescent="0.3">
      <c r="A253" s="74">
        <v>404007</v>
      </c>
      <c r="B253" s="74" t="s">
        <v>640</v>
      </c>
      <c r="C253" s="75">
        <v>1571.8</v>
      </c>
      <c r="D253" s="75">
        <v>0.5</v>
      </c>
      <c r="E253" s="75">
        <f t="shared" si="61"/>
        <v>-1571.3</v>
      </c>
      <c r="F253" s="75">
        <v>1200</v>
      </c>
      <c r="G253" s="75">
        <v>0</v>
      </c>
      <c r="H253" s="75">
        <f t="shared" si="56"/>
        <v>-1200</v>
      </c>
    </row>
    <row r="254" spans="1:8" x14ac:dyDescent="0.3">
      <c r="A254" s="74">
        <v>404008</v>
      </c>
      <c r="B254" s="74" t="s">
        <v>642</v>
      </c>
      <c r="C254" s="75">
        <v>1505.97</v>
      </c>
      <c r="D254" s="75">
        <v>0</v>
      </c>
      <c r="E254" s="75">
        <f t="shared" si="61"/>
        <v>-1505.97</v>
      </c>
      <c r="F254" s="75">
        <v>1000</v>
      </c>
      <c r="G254" s="75">
        <v>0</v>
      </c>
      <c r="H254" s="75">
        <f t="shared" si="56"/>
        <v>-1000</v>
      </c>
    </row>
    <row r="255" spans="1:8" x14ac:dyDescent="0.3">
      <c r="A255" s="72">
        <v>405</v>
      </c>
      <c r="B255" s="72" t="s">
        <v>644</v>
      </c>
      <c r="C255" s="73">
        <f t="shared" ref="C255:H255" si="62">C256+C257+C258+C259+C260+C261+C262</f>
        <v>129782.13</v>
      </c>
      <c r="D255" s="73">
        <f t="shared" si="62"/>
        <v>302083.74</v>
      </c>
      <c r="E255" s="73">
        <f t="shared" si="62"/>
        <v>172301.61</v>
      </c>
      <c r="F255" s="73">
        <f t="shared" si="62"/>
        <v>138425</v>
      </c>
      <c r="G255" s="73">
        <f t="shared" si="62"/>
        <v>328900</v>
      </c>
      <c r="H255" s="73">
        <f t="shared" si="62"/>
        <v>190475</v>
      </c>
    </row>
    <row r="256" spans="1:8" x14ac:dyDescent="0.3">
      <c r="A256" s="74">
        <v>405001</v>
      </c>
      <c r="B256" s="74" t="s">
        <v>646</v>
      </c>
      <c r="C256" s="75">
        <v>1014.8</v>
      </c>
      <c r="D256" s="75">
        <v>0</v>
      </c>
      <c r="E256" s="75">
        <f t="shared" ref="E256:E262" si="63">D256-C256</f>
        <v>-1014.8</v>
      </c>
      <c r="F256" s="75">
        <v>1500</v>
      </c>
      <c r="G256" s="75">
        <v>0</v>
      </c>
      <c r="H256" s="75">
        <f t="shared" si="56"/>
        <v>-1500</v>
      </c>
    </row>
    <row r="257" spans="1:8" x14ac:dyDescent="0.3">
      <c r="A257" s="74">
        <v>405002</v>
      </c>
      <c r="B257" s="74" t="s">
        <v>648</v>
      </c>
      <c r="C257" s="75">
        <v>272.39999999999998</v>
      </c>
      <c r="D257" s="75">
        <v>0</v>
      </c>
      <c r="E257" s="75">
        <f t="shared" si="63"/>
        <v>-272.39999999999998</v>
      </c>
      <c r="F257" s="75">
        <v>1000</v>
      </c>
      <c r="G257" s="75">
        <v>0</v>
      </c>
      <c r="H257" s="75">
        <f t="shared" si="56"/>
        <v>-1000</v>
      </c>
    </row>
    <row r="258" spans="1:8" x14ac:dyDescent="0.3">
      <c r="A258" s="74">
        <v>405003</v>
      </c>
      <c r="B258" s="74" t="s">
        <v>650</v>
      </c>
      <c r="C258" s="75">
        <v>140.1</v>
      </c>
      <c r="D258" s="75">
        <v>135.80000000000001</v>
      </c>
      <c r="E258" s="75">
        <f t="shared" si="63"/>
        <v>-4.2999999999999829</v>
      </c>
      <c r="F258" s="75">
        <v>500</v>
      </c>
      <c r="G258" s="75">
        <v>500</v>
      </c>
      <c r="H258" s="75">
        <f t="shared" si="56"/>
        <v>0</v>
      </c>
    </row>
    <row r="259" spans="1:8" x14ac:dyDescent="0.3">
      <c r="A259" s="74">
        <v>405004</v>
      </c>
      <c r="B259" s="74" t="s">
        <v>652</v>
      </c>
      <c r="C259" s="75">
        <v>0</v>
      </c>
      <c r="D259" s="75">
        <v>450</v>
      </c>
      <c r="E259" s="75">
        <f t="shared" si="63"/>
        <v>450</v>
      </c>
      <c r="F259" s="75">
        <v>0</v>
      </c>
      <c r="G259" s="75">
        <v>400</v>
      </c>
      <c r="H259" s="75">
        <f t="shared" si="56"/>
        <v>400</v>
      </c>
    </row>
    <row r="260" spans="1:8" x14ac:dyDescent="0.3">
      <c r="A260" s="74">
        <v>405005</v>
      </c>
      <c r="B260" s="74" t="s">
        <v>654</v>
      </c>
      <c r="C260" s="75">
        <v>418</v>
      </c>
      <c r="D260" s="75">
        <v>0</v>
      </c>
      <c r="E260" s="75">
        <f t="shared" si="63"/>
        <v>-418</v>
      </c>
      <c r="F260" s="75">
        <v>425</v>
      </c>
      <c r="G260" s="75">
        <v>0</v>
      </c>
      <c r="H260" s="75">
        <f t="shared" si="56"/>
        <v>-425</v>
      </c>
    </row>
    <row r="261" spans="1:8" x14ac:dyDescent="0.3">
      <c r="A261" s="74">
        <v>405006</v>
      </c>
      <c r="B261" s="74" t="s">
        <v>656</v>
      </c>
      <c r="C261" s="75">
        <v>123673</v>
      </c>
      <c r="D261" s="75">
        <v>293329</v>
      </c>
      <c r="E261" s="75">
        <f t="shared" si="63"/>
        <v>169656</v>
      </c>
      <c r="F261" s="75">
        <v>135000</v>
      </c>
      <c r="G261" s="75">
        <v>321000</v>
      </c>
      <c r="H261" s="75">
        <f t="shared" si="56"/>
        <v>186000</v>
      </c>
    </row>
    <row r="262" spans="1:8" x14ac:dyDescent="0.3">
      <c r="A262" s="74">
        <v>405007</v>
      </c>
      <c r="B262" s="131" t="s">
        <v>1358</v>
      </c>
      <c r="C262" s="75">
        <v>4263.83</v>
      </c>
      <c r="D262" s="92">
        <v>8168.94</v>
      </c>
      <c r="E262" s="75">
        <f t="shared" si="63"/>
        <v>3905.1099999999997</v>
      </c>
      <c r="F262" s="75">
        <v>0</v>
      </c>
      <c r="G262" s="92">
        <v>7000</v>
      </c>
      <c r="H262" s="75">
        <f t="shared" si="56"/>
        <v>7000</v>
      </c>
    </row>
    <row r="263" spans="1:8" x14ac:dyDescent="0.3">
      <c r="A263" s="72">
        <v>406</v>
      </c>
      <c r="B263" s="72" t="s">
        <v>660</v>
      </c>
      <c r="C263" s="73">
        <f t="shared" ref="C263:H263" si="64">C264+C265+C266+C267</f>
        <v>23907.53</v>
      </c>
      <c r="D263" s="73">
        <f t="shared" si="64"/>
        <v>357285.76</v>
      </c>
      <c r="E263" s="73">
        <f t="shared" si="64"/>
        <v>333378.23000000004</v>
      </c>
      <c r="F263" s="73">
        <f t="shared" si="64"/>
        <v>26000</v>
      </c>
      <c r="G263" s="73">
        <f t="shared" si="64"/>
        <v>340000</v>
      </c>
      <c r="H263" s="73">
        <f t="shared" si="64"/>
        <v>314000</v>
      </c>
    </row>
    <row r="264" spans="1:8" x14ac:dyDescent="0.3">
      <c r="A264" s="74">
        <v>406001</v>
      </c>
      <c r="B264" s="74" t="s">
        <v>662</v>
      </c>
      <c r="C264" s="75">
        <v>0</v>
      </c>
      <c r="D264" s="76">
        <v>30570.05</v>
      </c>
      <c r="E264" s="75">
        <f>D264-C264</f>
        <v>30570.05</v>
      </c>
      <c r="F264" s="75">
        <v>0</v>
      </c>
      <c r="G264" s="76">
        <v>27500</v>
      </c>
      <c r="H264" s="75">
        <f t="shared" si="56"/>
        <v>27500</v>
      </c>
    </row>
    <row r="265" spans="1:8" x14ac:dyDescent="0.3">
      <c r="A265" s="74">
        <v>406002</v>
      </c>
      <c r="B265" s="74" t="s">
        <v>664</v>
      </c>
      <c r="C265" s="76">
        <v>23907.53</v>
      </c>
      <c r="D265" s="75">
        <v>22400</v>
      </c>
      <c r="E265" s="75">
        <f>D265-C265</f>
        <v>-1507.5299999999988</v>
      </c>
      <c r="F265" s="76">
        <v>26000</v>
      </c>
      <c r="G265" s="75">
        <v>22500</v>
      </c>
      <c r="H265" s="75">
        <f t="shared" si="56"/>
        <v>-3500</v>
      </c>
    </row>
    <row r="266" spans="1:8" x14ac:dyDescent="0.3">
      <c r="A266" s="74">
        <v>406003</v>
      </c>
      <c r="B266" s="74" t="s">
        <v>666</v>
      </c>
      <c r="C266" s="75">
        <v>0</v>
      </c>
      <c r="D266" s="75">
        <v>304315.71000000002</v>
      </c>
      <c r="E266" s="75">
        <f>D266-C266</f>
        <v>304315.71000000002</v>
      </c>
      <c r="F266" s="75">
        <v>0</v>
      </c>
      <c r="G266" s="75">
        <v>290000</v>
      </c>
      <c r="H266" s="75">
        <f t="shared" si="56"/>
        <v>290000</v>
      </c>
    </row>
    <row r="267" spans="1:8" x14ac:dyDescent="0.3">
      <c r="A267" s="74">
        <v>406004</v>
      </c>
      <c r="B267" s="74" t="s">
        <v>1258</v>
      </c>
      <c r="C267" s="75">
        <v>0</v>
      </c>
      <c r="D267" s="75">
        <v>0</v>
      </c>
      <c r="E267" s="75">
        <f>D267-C267</f>
        <v>0</v>
      </c>
      <c r="F267" s="75">
        <v>0</v>
      </c>
      <c r="G267" s="75">
        <v>0</v>
      </c>
      <c r="H267" s="75">
        <f t="shared" si="56"/>
        <v>0</v>
      </c>
    </row>
  </sheetData>
  <mergeCells count="2">
    <mergeCell ref="C1:E1"/>
    <mergeCell ref="F1:H1"/>
  </mergeCells>
  <pageMargins left="0.19685039370078741" right="0.19685039370078741" top="0.39370078740157483" bottom="0.39370078740157483" header="0.31496062992125984" footer="0.31496062992125984"/>
  <pageSetup paperSize="9" scale="87" orientation="portrait" horizontalDpi="300" verticalDpi="300" r:id="rId1"/>
  <rowBreaks count="4" manualBreakCount="4">
    <brk id="59" max="16383" man="1"/>
    <brk id="121" max="16383" man="1"/>
    <brk id="174" max="16383" man="1"/>
    <brk id="2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55017-27C0-45F9-B557-9EBA53FFC890}">
  <sheetPr>
    <tabColor rgb="FF00B050"/>
  </sheetPr>
  <dimension ref="A1:Q34"/>
  <sheetViews>
    <sheetView topLeftCell="A14" workbookViewId="0">
      <selection activeCell="J14" sqref="J1:O1048576"/>
    </sheetView>
  </sheetViews>
  <sheetFormatPr defaultRowHeight="14.4" x14ac:dyDescent="0.3"/>
  <cols>
    <col min="1" max="1" width="28.44140625" bestFit="1" customWidth="1"/>
    <col min="2" max="7" width="13.88671875" hidden="1" customWidth="1"/>
    <col min="8" max="9" width="13.88671875" customWidth="1"/>
    <col min="10" max="15" width="14.109375" hidden="1" customWidth="1"/>
    <col min="16" max="17" width="14.109375" bestFit="1" customWidth="1"/>
  </cols>
  <sheetData>
    <row r="1" spans="1:17" ht="46.8" thickBot="1" x14ac:dyDescent="0.9">
      <c r="A1" s="188" t="s">
        <v>99</v>
      </c>
      <c r="B1" s="189"/>
      <c r="C1" s="189"/>
      <c r="D1" s="189"/>
      <c r="E1" s="189"/>
      <c r="F1" s="189"/>
      <c r="G1" s="189"/>
      <c r="H1" s="189"/>
      <c r="I1" s="189"/>
      <c r="J1" s="189"/>
      <c r="K1" s="189"/>
      <c r="L1" s="189"/>
      <c r="M1" s="189"/>
      <c r="N1" s="189"/>
      <c r="O1" s="189"/>
      <c r="P1" s="189"/>
      <c r="Q1" s="190"/>
    </row>
    <row r="2" spans="1:17" ht="52.2" thickBot="1" x14ac:dyDescent="1">
      <c r="A2" s="194" t="s">
        <v>98</v>
      </c>
      <c r="B2" s="195"/>
      <c r="C2" s="195"/>
      <c r="D2" s="195"/>
      <c r="E2" s="195"/>
      <c r="F2" s="195"/>
      <c r="G2" s="195"/>
      <c r="H2" s="195"/>
      <c r="I2" s="195"/>
      <c r="J2" s="195"/>
      <c r="K2" s="195"/>
      <c r="L2" s="195"/>
      <c r="M2" s="195"/>
      <c r="N2" s="195"/>
      <c r="O2" s="195"/>
      <c r="P2" s="195"/>
      <c r="Q2" s="196"/>
    </row>
    <row r="4" spans="1:17" x14ac:dyDescent="0.3">
      <c r="B4" s="191" t="s">
        <v>60</v>
      </c>
      <c r="C4" s="192"/>
      <c r="D4" s="192"/>
      <c r="E4" s="192"/>
      <c r="F4" s="192"/>
      <c r="G4" s="192"/>
      <c r="H4" s="192"/>
      <c r="I4" s="193"/>
      <c r="J4" s="187" t="s">
        <v>53</v>
      </c>
      <c r="K4" s="187"/>
      <c r="L4" s="187"/>
      <c r="M4" s="187"/>
      <c r="N4" s="187"/>
      <c r="O4" s="187"/>
      <c r="P4" s="187"/>
      <c r="Q4" s="187"/>
    </row>
    <row r="5" spans="1:17" x14ac:dyDescent="0.3">
      <c r="B5" s="186">
        <v>2021</v>
      </c>
      <c r="C5" s="186"/>
      <c r="D5" s="186">
        <v>2022</v>
      </c>
      <c r="E5" s="186"/>
      <c r="F5" s="186">
        <v>2023</v>
      </c>
      <c r="G5" s="186"/>
      <c r="H5" s="186">
        <v>2024</v>
      </c>
      <c r="I5" s="186"/>
      <c r="J5" s="186">
        <v>2021</v>
      </c>
      <c r="K5" s="186"/>
      <c r="L5" s="186">
        <v>2022</v>
      </c>
      <c r="M5" s="186"/>
      <c r="N5" s="186">
        <v>2023</v>
      </c>
      <c r="O5" s="186"/>
      <c r="P5" s="186">
        <v>2024</v>
      </c>
      <c r="Q5" s="186"/>
    </row>
    <row r="6" spans="1:17" x14ac:dyDescent="0.3">
      <c r="A6" s="9" t="s">
        <v>83</v>
      </c>
      <c r="B6" s="1" t="s">
        <v>94</v>
      </c>
      <c r="C6" s="1" t="s">
        <v>95</v>
      </c>
      <c r="D6" s="1" t="s">
        <v>94</v>
      </c>
      <c r="E6" s="1" t="s">
        <v>95</v>
      </c>
      <c r="F6" s="1" t="s">
        <v>94</v>
      </c>
      <c r="G6" s="1" t="s">
        <v>95</v>
      </c>
      <c r="H6" s="1" t="s">
        <v>94</v>
      </c>
      <c r="I6" s="1" t="s">
        <v>95</v>
      </c>
      <c r="J6" s="1" t="s">
        <v>94</v>
      </c>
      <c r="K6" s="1" t="s">
        <v>95</v>
      </c>
      <c r="L6" s="1" t="s">
        <v>94</v>
      </c>
      <c r="M6" s="1" t="s">
        <v>95</v>
      </c>
      <c r="N6" s="1" t="s">
        <v>94</v>
      </c>
      <c r="O6" s="1" t="s">
        <v>95</v>
      </c>
      <c r="P6" s="1" t="s">
        <v>94</v>
      </c>
      <c r="Q6" s="1" t="s">
        <v>95</v>
      </c>
    </row>
    <row r="7" spans="1:17" x14ac:dyDescent="0.3">
      <c r="A7" s="1" t="s">
        <v>6</v>
      </c>
      <c r="B7" s="16">
        <f>CO!P5</f>
        <v>5350</v>
      </c>
      <c r="C7" s="16">
        <f>CO!Q5</f>
        <v>750</v>
      </c>
      <c r="D7" s="16">
        <f>CO!R5</f>
        <v>5350</v>
      </c>
      <c r="E7" s="16">
        <f>CO!S5</f>
        <v>750</v>
      </c>
      <c r="F7" s="16">
        <f>CO!T5</f>
        <v>4000</v>
      </c>
      <c r="G7" s="16">
        <f>CO!U5</f>
        <v>250</v>
      </c>
      <c r="H7" s="16">
        <f>CO!V5</f>
        <v>4750</v>
      </c>
      <c r="I7" s="16">
        <f>CO!W5</f>
        <v>750</v>
      </c>
      <c r="J7" s="16">
        <f>'Boekhouding 2021'!C5</f>
        <v>4384.3999999999996</v>
      </c>
      <c r="K7" s="16">
        <f>CO!Y5</f>
        <v>92.29</v>
      </c>
      <c r="L7" s="16">
        <f>CO!Z5</f>
        <v>3699.0599999999995</v>
      </c>
      <c r="M7" s="16">
        <f>CO!AA5</f>
        <v>85.74</v>
      </c>
      <c r="N7" s="16">
        <f>CO!AB5</f>
        <v>4079.7200000000003</v>
      </c>
      <c r="O7" s="16">
        <f>CO!AC5</f>
        <v>315.12</v>
      </c>
      <c r="P7" s="16">
        <f>CO!AD5</f>
        <v>3697.86</v>
      </c>
      <c r="Q7" s="16">
        <f>CO!AE5</f>
        <v>0</v>
      </c>
    </row>
    <row r="8" spans="1:17" x14ac:dyDescent="0.3">
      <c r="A8" s="2" t="s">
        <v>11</v>
      </c>
      <c r="B8" s="16">
        <f>PJ!P5</f>
        <v>50100</v>
      </c>
      <c r="C8" s="16">
        <f>PJ!Q5</f>
        <v>25500</v>
      </c>
      <c r="D8" s="16">
        <f>PJ!R5</f>
        <v>50850</v>
      </c>
      <c r="E8" s="16">
        <f>PJ!S5</f>
        <v>25500</v>
      </c>
      <c r="F8" s="16">
        <f>PJ!T5</f>
        <v>50000</v>
      </c>
      <c r="G8" s="16">
        <f>PJ!U5</f>
        <v>26500</v>
      </c>
      <c r="H8" s="16">
        <f>PJ!V5</f>
        <v>59500</v>
      </c>
      <c r="I8" s="16">
        <f>PJ!W5</f>
        <v>26500</v>
      </c>
      <c r="J8" s="16">
        <f>'Boekhouding 2021'!C14</f>
        <v>30969.64</v>
      </c>
      <c r="K8" s="16">
        <f>'Boekhouding 2021'!D14</f>
        <v>12521.300000000001</v>
      </c>
      <c r="L8" s="16">
        <f>PJ!Z5</f>
        <v>48780.51</v>
      </c>
      <c r="M8" s="16">
        <f>PJ!AA5</f>
        <v>24862.7</v>
      </c>
      <c r="N8" s="16">
        <f>PJ!AB5</f>
        <v>51324.44</v>
      </c>
      <c r="O8" s="16">
        <f>PJ!AC5</f>
        <v>22620.1</v>
      </c>
      <c r="P8" s="16">
        <f>PJ!AD5</f>
        <v>58750.33</v>
      </c>
      <c r="Q8" s="16">
        <f>PJ!AE5</f>
        <v>22966</v>
      </c>
    </row>
    <row r="9" spans="1:17" x14ac:dyDescent="0.3">
      <c r="A9" s="1" t="s">
        <v>10</v>
      </c>
      <c r="B9" s="16">
        <f>CJ!P5</f>
        <v>200</v>
      </c>
      <c r="C9" s="16">
        <f>CJ!Q5</f>
        <v>0</v>
      </c>
      <c r="D9" s="16">
        <f>CJ!R5</f>
        <v>200</v>
      </c>
      <c r="E9" s="16">
        <f>CJ!S5</f>
        <v>0</v>
      </c>
      <c r="F9" s="16">
        <f>CJ!T5</f>
        <v>0</v>
      </c>
      <c r="G9" s="16">
        <f>CJ!U5</f>
        <v>0</v>
      </c>
      <c r="H9" s="16">
        <f>CJ!V5</f>
        <v>0</v>
      </c>
      <c r="I9" s="16">
        <f>CJ!W5</f>
        <v>0</v>
      </c>
      <c r="J9" s="16">
        <f>'Boekhouding 2021'!C23</f>
        <v>0</v>
      </c>
      <c r="K9" s="16">
        <f>CJ!Y5</f>
        <v>0</v>
      </c>
      <c r="L9" s="16">
        <f>CJ!Z5</f>
        <v>0</v>
      </c>
      <c r="M9" s="16">
        <f>CJ!AA5</f>
        <v>0</v>
      </c>
      <c r="N9" s="16">
        <f>CJ!AB5</f>
        <v>0</v>
      </c>
      <c r="O9" s="16">
        <f>CJ!AC5</f>
        <v>0</v>
      </c>
      <c r="P9" s="16">
        <f>CJ!AD5</f>
        <v>0</v>
      </c>
      <c r="Q9" s="16">
        <f>CJ!AE5</f>
        <v>0</v>
      </c>
    </row>
    <row r="10" spans="1:17" x14ac:dyDescent="0.3">
      <c r="A10" s="1" t="s">
        <v>8</v>
      </c>
      <c r="B10" s="16">
        <f>CH!P5</f>
        <v>6650</v>
      </c>
      <c r="C10" s="16">
        <f>CH!Q5</f>
        <v>5900</v>
      </c>
      <c r="D10" s="16">
        <f>CH!R5</f>
        <v>6650</v>
      </c>
      <c r="E10" s="16">
        <f>CH!S5</f>
        <v>7100</v>
      </c>
      <c r="F10" s="16">
        <f>CH!T5</f>
        <v>6650</v>
      </c>
      <c r="G10" s="16">
        <f>CH!U5</f>
        <v>8300</v>
      </c>
      <c r="H10" s="16">
        <f>CH!V5</f>
        <v>5725</v>
      </c>
      <c r="I10" s="16">
        <f>CH!W5</f>
        <v>7750</v>
      </c>
      <c r="J10" s="16">
        <f>'Boekhouding 2021'!C26</f>
        <v>7444.9800000000005</v>
      </c>
      <c r="K10" s="16">
        <f>CH!Y5</f>
        <v>4977.83</v>
      </c>
      <c r="L10" s="16">
        <f>CH!Z5</f>
        <v>5660.11</v>
      </c>
      <c r="M10" s="16">
        <f>CH!AA5</f>
        <v>6795.44</v>
      </c>
      <c r="N10" s="16">
        <f>CH!AB5</f>
        <v>4041.05</v>
      </c>
      <c r="O10" s="16">
        <f>CH!AC5</f>
        <v>9021.2000000000007</v>
      </c>
      <c r="P10" s="16">
        <f>CH!AD5</f>
        <v>5012.18</v>
      </c>
      <c r="Q10" s="16">
        <f>CH!AE5</f>
        <v>8788.48</v>
      </c>
    </row>
    <row r="11" spans="1:17" x14ac:dyDescent="0.3">
      <c r="A11" s="1" t="s">
        <v>15</v>
      </c>
      <c r="B11" s="16">
        <f>LK!P5</f>
        <v>17395</v>
      </c>
      <c r="C11" s="16">
        <f>LK!Q5</f>
        <v>900</v>
      </c>
      <c r="D11" s="16">
        <f>LK!R5</f>
        <v>17395</v>
      </c>
      <c r="E11" s="16">
        <f>LK!S5</f>
        <v>900</v>
      </c>
      <c r="F11" s="16">
        <f>LK!T5</f>
        <v>16355</v>
      </c>
      <c r="G11" s="16">
        <f>LK!U5</f>
        <v>900</v>
      </c>
      <c r="H11" s="16">
        <f>LK!V5</f>
        <v>16475</v>
      </c>
      <c r="I11" s="16">
        <f>LK!W5</f>
        <v>900</v>
      </c>
      <c r="J11" s="16">
        <f>'Boekhouding 2021'!C29</f>
        <v>4200.75</v>
      </c>
      <c r="K11" s="16">
        <f>LK!Y5</f>
        <v>10</v>
      </c>
      <c r="L11" s="16">
        <f>LK!Z5</f>
        <v>14678.960000000001</v>
      </c>
      <c r="M11" s="16">
        <f>LK!AA5</f>
        <v>1728</v>
      </c>
      <c r="N11" s="16">
        <f>LK!AB5</f>
        <v>15701.580000000002</v>
      </c>
      <c r="O11" s="16">
        <f>LK!AC5</f>
        <v>968</v>
      </c>
      <c r="P11" s="16">
        <f>LK!AD5</f>
        <v>17781.560000000001</v>
      </c>
      <c r="Q11" s="16">
        <f>LK!AE5</f>
        <v>2226</v>
      </c>
    </row>
    <row r="12" spans="1:17" x14ac:dyDescent="0.3">
      <c r="A12" s="1" t="s">
        <v>17</v>
      </c>
      <c r="B12" s="16">
        <f>LE!P5</f>
        <v>17450</v>
      </c>
      <c r="C12" s="16">
        <f>LE!Q5</f>
        <v>11000</v>
      </c>
      <c r="D12" s="16">
        <f>LE!R5</f>
        <v>17700</v>
      </c>
      <c r="E12" s="16">
        <f>LE!S5</f>
        <v>11600</v>
      </c>
      <c r="F12" s="16">
        <f>LE!T5</f>
        <v>8150</v>
      </c>
      <c r="G12" s="16">
        <f>LE!U5</f>
        <v>700</v>
      </c>
      <c r="H12" s="16">
        <f>LE!V5</f>
        <v>7650</v>
      </c>
      <c r="I12" s="16">
        <f>LE!W5</f>
        <v>700</v>
      </c>
      <c r="J12" s="16">
        <f>'Boekhouding 2021'!C39</f>
        <v>1339.4</v>
      </c>
      <c r="K12" s="16">
        <f>LE!Y5</f>
        <v>234</v>
      </c>
      <c r="L12" s="16">
        <f>LE!Z5</f>
        <v>16144.580000000002</v>
      </c>
      <c r="M12" s="16">
        <f>LE!AA5</f>
        <v>9814.35</v>
      </c>
      <c r="N12" s="16">
        <f>LE!AB5</f>
        <v>3348.41</v>
      </c>
      <c r="O12" s="16">
        <f>LE!AC5</f>
        <v>570</v>
      </c>
      <c r="P12" s="16">
        <f>LE!AD5</f>
        <v>6137.57</v>
      </c>
      <c r="Q12" s="16">
        <f>LE!AE5</f>
        <v>758</v>
      </c>
    </row>
    <row r="13" spans="1:17" x14ac:dyDescent="0.3">
      <c r="A13" s="1" t="s">
        <v>19</v>
      </c>
      <c r="B13" s="16">
        <f>SR!P5</f>
        <v>1050</v>
      </c>
      <c r="C13" s="16">
        <f>SR!Q5</f>
        <v>0</v>
      </c>
      <c r="D13" s="16">
        <f>SR!R5</f>
        <v>1150</v>
      </c>
      <c r="E13" s="16">
        <f>SR!S5</f>
        <v>0</v>
      </c>
      <c r="F13" s="16">
        <f>SR!T5</f>
        <v>550</v>
      </c>
      <c r="G13" s="16">
        <f>SR!U5</f>
        <v>0</v>
      </c>
      <c r="H13" s="16">
        <f>SR!V5</f>
        <v>550</v>
      </c>
      <c r="I13" s="16">
        <f>SR!W5</f>
        <v>0</v>
      </c>
      <c r="J13" s="16">
        <f>'Boekhouding 2021'!C51</f>
        <v>332.8</v>
      </c>
      <c r="K13" s="16">
        <f>SR!Y5</f>
        <v>0</v>
      </c>
      <c r="L13" s="16">
        <f>SR!Z5</f>
        <v>1138.5999999999999</v>
      </c>
      <c r="M13" s="16">
        <f>SR!AA5</f>
        <v>0</v>
      </c>
      <c r="N13" s="16">
        <f>SR!AB5</f>
        <v>223.3</v>
      </c>
      <c r="O13" s="16">
        <f>SR!AC5</f>
        <v>0</v>
      </c>
      <c r="P13" s="16">
        <f>SR!AD5</f>
        <v>167</v>
      </c>
      <c r="Q13" s="16">
        <f>SR!AE5</f>
        <v>0</v>
      </c>
    </row>
    <row r="14" spans="1:17" x14ac:dyDescent="0.3">
      <c r="A14" s="1" t="s">
        <v>23</v>
      </c>
      <c r="B14" s="16">
        <f>TR!P5</f>
        <v>2200</v>
      </c>
      <c r="C14" s="16">
        <f>TR!Q5</f>
        <v>1250</v>
      </c>
      <c r="D14" s="16">
        <f>TR!R5</f>
        <v>18550</v>
      </c>
      <c r="E14" s="16">
        <f>TR!S5</f>
        <v>17900</v>
      </c>
      <c r="F14" s="16">
        <f>TR!T5</f>
        <v>1500</v>
      </c>
      <c r="G14" s="16">
        <f>TR!U5</f>
        <v>1250</v>
      </c>
      <c r="H14" s="16">
        <f>TR!V5</f>
        <v>1575</v>
      </c>
      <c r="I14" s="16">
        <f>TR!W5</f>
        <v>1250</v>
      </c>
      <c r="J14" s="16">
        <f>'Boekhouding 2021'!C57</f>
        <v>1517.6</v>
      </c>
      <c r="K14" s="16">
        <f>TR!Y5</f>
        <v>1665.6</v>
      </c>
      <c r="L14" s="16">
        <f>'Boekhouding 2022'!C59</f>
        <v>12085.97</v>
      </c>
      <c r="M14" s="16">
        <f>'Boekhouding 2022'!D59</f>
        <v>11856.47</v>
      </c>
      <c r="N14" s="16">
        <f>TR!AB5</f>
        <v>1498.86</v>
      </c>
      <c r="O14" s="16">
        <f>TR!AC5</f>
        <v>575</v>
      </c>
      <c r="P14" s="16">
        <f>TR!AD5</f>
        <v>30</v>
      </c>
      <c r="Q14" s="16">
        <f>TR!AE5</f>
        <v>0</v>
      </c>
    </row>
    <row r="15" spans="1:17" x14ac:dyDescent="0.3">
      <c r="A15" s="1" t="s">
        <v>21</v>
      </c>
      <c r="B15" s="16">
        <f>ME!P5</f>
        <v>26100</v>
      </c>
      <c r="C15" s="16">
        <f>ME!Q5</f>
        <v>0</v>
      </c>
      <c r="D15" s="16">
        <f>ME!R5</f>
        <v>23600</v>
      </c>
      <c r="E15" s="16">
        <f>ME!S5</f>
        <v>0</v>
      </c>
      <c r="F15" s="16">
        <f>ME!T5</f>
        <v>25750</v>
      </c>
      <c r="G15" s="16">
        <f>ME!U5</f>
        <v>0</v>
      </c>
      <c r="H15" s="16">
        <f>ME!V5</f>
        <v>25750</v>
      </c>
      <c r="I15" s="16">
        <f>ME!W5</f>
        <v>0</v>
      </c>
      <c r="J15" s="16">
        <f>'Boekhouding 2021'!C65</f>
        <v>23775.53</v>
      </c>
      <c r="K15" s="16">
        <f>ME!Y5</f>
        <v>534.54999999999995</v>
      </c>
      <c r="L15" s="16">
        <f>ME!Z5</f>
        <v>25298.49</v>
      </c>
      <c r="M15" s="16">
        <f>ME!AA5</f>
        <v>885.84</v>
      </c>
      <c r="N15" s="16">
        <f>ME!AB5</f>
        <v>26617.34</v>
      </c>
      <c r="O15" s="16">
        <f>ME!AC5</f>
        <v>1164.8800000000001</v>
      </c>
      <c r="P15" s="16">
        <f>ME!AD5</f>
        <v>27227.07</v>
      </c>
      <c r="Q15" s="16">
        <f>ME!AE5</f>
        <v>1035.1199999999999</v>
      </c>
    </row>
    <row r="16" spans="1:17" x14ac:dyDescent="0.3">
      <c r="A16" s="1" t="s">
        <v>25</v>
      </c>
      <c r="B16" s="16">
        <f>IT!P5</f>
        <v>2400</v>
      </c>
      <c r="C16" s="16">
        <f>IT!Q5</f>
        <v>0</v>
      </c>
      <c r="D16" s="16">
        <f>IT!R5</f>
        <v>1250</v>
      </c>
      <c r="E16" s="16">
        <f>IT!S5</f>
        <v>0</v>
      </c>
      <c r="F16" s="16">
        <f>IT!T5</f>
        <v>1250</v>
      </c>
      <c r="G16" s="16">
        <f>IT!U5</f>
        <v>0</v>
      </c>
      <c r="H16" s="16">
        <f>IT!V5</f>
        <v>1650</v>
      </c>
      <c r="I16" s="16">
        <f>IT!W5</f>
        <v>0</v>
      </c>
      <c r="J16" s="16">
        <f>'Boekhouding 2021'!C71</f>
        <v>1543.86</v>
      </c>
      <c r="K16" s="16">
        <f>IT!Y5</f>
        <v>0</v>
      </c>
      <c r="L16" s="16">
        <f>IT!Z5</f>
        <v>0</v>
      </c>
      <c r="M16" s="16">
        <f>IT!AA5</f>
        <v>0</v>
      </c>
      <c r="N16" s="16">
        <f>IT!AB5</f>
        <v>757.81</v>
      </c>
      <c r="O16" s="16">
        <f>IT!AC5</f>
        <v>0</v>
      </c>
      <c r="P16" s="16">
        <f>IT!AD5</f>
        <v>726</v>
      </c>
      <c r="Q16" s="16">
        <f>IT!AE5</f>
        <v>0</v>
      </c>
    </row>
    <row r="17" spans="1:17" x14ac:dyDescent="0.3">
      <c r="A17" s="1" t="s">
        <v>29</v>
      </c>
      <c r="B17" s="16">
        <f>RE!P5</f>
        <v>1750</v>
      </c>
      <c r="C17" s="16">
        <f>RE!Q5</f>
        <v>0</v>
      </c>
      <c r="D17" s="16">
        <f>RE!R5</f>
        <v>1750</v>
      </c>
      <c r="E17" s="16">
        <f>RE!S5</f>
        <v>0</v>
      </c>
      <c r="F17" s="16">
        <f>RE!T5</f>
        <v>1375</v>
      </c>
      <c r="G17" s="16">
        <f>RE!U5</f>
        <v>0</v>
      </c>
      <c r="H17" s="16">
        <f>RE!V5</f>
        <v>1125</v>
      </c>
      <c r="I17" s="16">
        <f>RE!W5</f>
        <v>0</v>
      </c>
      <c r="J17" s="16">
        <f>'Boekhouding 2021'!C76</f>
        <v>135.65</v>
      </c>
      <c r="K17" s="16">
        <f>RE!Y5</f>
        <v>250</v>
      </c>
      <c r="L17" s="16">
        <f>RE!Z5</f>
        <v>636.45000000000005</v>
      </c>
      <c r="M17" s="16">
        <f>RE!AA5</f>
        <v>0</v>
      </c>
      <c r="N17" s="16">
        <f>RE!AB5</f>
        <v>768.87</v>
      </c>
      <c r="O17" s="16">
        <f>RE!AC5</f>
        <v>0</v>
      </c>
      <c r="P17" s="16">
        <f>RE!AD5</f>
        <v>369.6</v>
      </c>
      <c r="Q17" s="16">
        <f>RE!AE5</f>
        <v>0</v>
      </c>
    </row>
    <row r="18" spans="1:17" x14ac:dyDescent="0.3">
      <c r="A18" s="1" t="s">
        <v>28</v>
      </c>
      <c r="B18" s="16">
        <f>GS!P5</f>
        <v>1000</v>
      </c>
      <c r="C18" s="16">
        <f>GS!Q5</f>
        <v>0</v>
      </c>
      <c r="D18" s="16">
        <f>GS!R5</f>
        <v>650</v>
      </c>
      <c r="E18" s="16">
        <f>GS!S5</f>
        <v>0</v>
      </c>
      <c r="F18" s="16">
        <f>GS!T5</f>
        <v>350</v>
      </c>
      <c r="G18" s="16">
        <f>GS!U5</f>
        <v>0</v>
      </c>
      <c r="H18" s="16">
        <f>GS!V5</f>
        <v>350</v>
      </c>
      <c r="I18" s="16">
        <f>GS!W5</f>
        <v>0</v>
      </c>
      <c r="J18" s="16">
        <f>GS!X5</f>
        <v>0</v>
      </c>
      <c r="K18" s="16">
        <f>GS!Y5</f>
        <v>0</v>
      </c>
      <c r="L18" s="16">
        <f>GS!Z5</f>
        <v>0</v>
      </c>
      <c r="M18" s="16">
        <f>GS!AA5</f>
        <v>0</v>
      </c>
      <c r="N18" s="16">
        <f>GS!AB5</f>
        <v>0</v>
      </c>
      <c r="O18" s="16">
        <f>GS!AC5</f>
        <v>0</v>
      </c>
      <c r="P18" s="16">
        <f>GS!AD5</f>
        <v>0</v>
      </c>
      <c r="Q18" s="16">
        <f>GS!AE5</f>
        <v>0</v>
      </c>
    </row>
    <row r="19" spans="1:17" x14ac:dyDescent="0.3">
      <c r="A19" s="1" t="s">
        <v>31</v>
      </c>
      <c r="B19" s="16">
        <f>FI!P5</f>
        <v>9550</v>
      </c>
      <c r="C19" s="16">
        <f>FI!Q5</f>
        <v>400</v>
      </c>
      <c r="D19" s="16">
        <f>FI!R5</f>
        <v>11050</v>
      </c>
      <c r="E19" s="16">
        <f>FI!S5</f>
        <v>400</v>
      </c>
      <c r="F19" s="16">
        <f>FI!T5</f>
        <v>9550</v>
      </c>
      <c r="G19" s="16">
        <f>FI!U5</f>
        <v>400</v>
      </c>
      <c r="H19" s="16">
        <f>FI!V5</f>
        <v>7825</v>
      </c>
      <c r="I19" s="16">
        <f>FI!W5</f>
        <v>400</v>
      </c>
      <c r="J19" s="16">
        <f>FI!X5</f>
        <v>11664.85</v>
      </c>
      <c r="K19" s="16">
        <f>FI!Y5</f>
        <v>833.24</v>
      </c>
      <c r="L19" s="16">
        <f>FI!Z5</f>
        <v>10807.48</v>
      </c>
      <c r="M19" s="16">
        <f>FI!AA5</f>
        <v>304.27999999999997</v>
      </c>
      <c r="N19" s="16">
        <f>FI!AB5</f>
        <v>5593.97</v>
      </c>
      <c r="O19" s="16">
        <f>FI!AC5</f>
        <v>305.04000000000002</v>
      </c>
      <c r="P19" s="16">
        <f>FI!AD5</f>
        <v>5397.23</v>
      </c>
      <c r="Q19" s="16">
        <f>FI!AE5</f>
        <v>300.14</v>
      </c>
    </row>
    <row r="20" spans="1:17" x14ac:dyDescent="0.3">
      <c r="A20" s="1" t="s">
        <v>33</v>
      </c>
      <c r="B20" s="16">
        <f>PA!P5</f>
        <v>1250</v>
      </c>
      <c r="C20" s="16">
        <f>PA!Q5</f>
        <v>2500</v>
      </c>
      <c r="D20" s="16">
        <f>PA!R5</f>
        <v>1250</v>
      </c>
      <c r="E20" s="16">
        <f>PA!S5</f>
        <v>10000</v>
      </c>
      <c r="F20" s="16">
        <f>PA!T5</f>
        <v>800</v>
      </c>
      <c r="G20" s="16">
        <f>PA!U5</f>
        <v>10000</v>
      </c>
      <c r="H20" s="16">
        <f>PA!V5</f>
        <v>800</v>
      </c>
      <c r="I20" s="16">
        <f>PA!W5</f>
        <v>11000</v>
      </c>
      <c r="J20" s="16">
        <f>PA!X5</f>
        <v>0</v>
      </c>
      <c r="K20" s="16">
        <f>PA!Y5</f>
        <v>4305.79</v>
      </c>
      <c r="L20" s="16">
        <f>PA!Z5</f>
        <v>2529.9699999999998</v>
      </c>
      <c r="M20" s="16">
        <f>PA!AA5</f>
        <v>13569.97</v>
      </c>
      <c r="N20" s="16">
        <f>PA!AB5</f>
        <v>11827.83</v>
      </c>
      <c r="O20" s="16">
        <f>PA!AC5</f>
        <v>21950</v>
      </c>
      <c r="P20" s="16">
        <f>PA!AD5</f>
        <v>4611.1000000000004</v>
      </c>
      <c r="Q20" s="16">
        <f>PA!AE5</f>
        <v>10611.1</v>
      </c>
    </row>
    <row r="21" spans="1:17" x14ac:dyDescent="0.3">
      <c r="A21" s="1" t="s">
        <v>84</v>
      </c>
      <c r="B21" s="32">
        <f>JS!P5</f>
        <v>38604.58</v>
      </c>
      <c r="C21" s="32">
        <f>JS!Q5</f>
        <v>30883.66</v>
      </c>
      <c r="D21" s="32">
        <f>JS!R5</f>
        <v>38430.93</v>
      </c>
      <c r="E21" s="32">
        <f>JS!S5</f>
        <v>30744.739999999998</v>
      </c>
      <c r="F21" s="32">
        <f>JS!T5</f>
        <v>39757.595999999998</v>
      </c>
      <c r="G21" s="32">
        <f>JS!U5</f>
        <v>31881.33</v>
      </c>
      <c r="H21" s="32">
        <f>JS!V5</f>
        <v>39757.599999999999</v>
      </c>
      <c r="I21" s="32">
        <f>JS!W5</f>
        <v>31881.33</v>
      </c>
      <c r="J21" s="32">
        <f>JS!X5</f>
        <v>50988.57</v>
      </c>
      <c r="K21" s="32">
        <f>JS!Y5</f>
        <v>43237.109999999993</v>
      </c>
      <c r="L21" s="32">
        <f>'Boekhouding 2022'!C120</f>
        <v>51091.600000000006</v>
      </c>
      <c r="M21" s="32">
        <f>'Boekhouding 2022'!D120</f>
        <v>43072.639999999999</v>
      </c>
      <c r="N21" s="32">
        <f>JS!AB5</f>
        <v>39576.53</v>
      </c>
      <c r="O21" s="32">
        <f>JS!AC5</f>
        <v>31881.33</v>
      </c>
      <c r="P21" s="32">
        <f>JS!AD5</f>
        <v>39729.950000000004</v>
      </c>
      <c r="Q21" s="32">
        <f>JS!AE5</f>
        <v>31881.33</v>
      </c>
    </row>
    <row r="22" spans="1:17" x14ac:dyDescent="0.3">
      <c r="A22" s="1" t="s">
        <v>86</v>
      </c>
      <c r="B22" s="32">
        <f>SK!P5</f>
        <v>30210.35</v>
      </c>
      <c r="C22" s="32">
        <f>SK!Q5</f>
        <v>30234.55</v>
      </c>
      <c r="D22" s="32">
        <f>SK!R5</f>
        <v>30814.11</v>
      </c>
      <c r="E22" s="32">
        <f>SK!S5</f>
        <v>30782.31</v>
      </c>
      <c r="F22" s="32">
        <f>SK!T5</f>
        <v>34812.51</v>
      </c>
      <c r="G22" s="32">
        <f>SK!U5</f>
        <v>34959.89001905125</v>
      </c>
      <c r="H22" s="32">
        <f>SK!V5</f>
        <v>34305.760000000002</v>
      </c>
      <c r="I22" s="32">
        <f>SK!W5</f>
        <v>34820.81</v>
      </c>
      <c r="J22" s="32">
        <f>'Boekhouding 2021'!C111</f>
        <v>31223.759999999998</v>
      </c>
      <c r="K22" s="32">
        <f>'Boekhouding 2021'!D111</f>
        <v>31254.55</v>
      </c>
      <c r="L22" s="32">
        <f>'Boekhouding 2022'!C128</f>
        <v>34143.409999999996</v>
      </c>
      <c r="M22" s="32">
        <f>'Boekhouding 2022'!D128</f>
        <v>31501.31</v>
      </c>
      <c r="N22" s="32">
        <f>SK!AB5</f>
        <v>36302.449999999997</v>
      </c>
      <c r="O22" s="32">
        <f>SK!AC5</f>
        <v>34959.89</v>
      </c>
      <c r="P22" s="32">
        <f>SK!AD5</f>
        <v>34389.360000000001</v>
      </c>
      <c r="Q22" s="32">
        <f>SK!AE5</f>
        <v>33941.589999999997</v>
      </c>
    </row>
    <row r="23" spans="1:17" x14ac:dyDescent="0.3">
      <c r="A23" s="1" t="s">
        <v>85</v>
      </c>
      <c r="B23" s="32">
        <f>LP!P5</f>
        <v>22125</v>
      </c>
      <c r="C23" s="32">
        <f>LP!Q5</f>
        <v>22125</v>
      </c>
      <c r="D23" s="32">
        <f>LP!R5</f>
        <v>21125</v>
      </c>
      <c r="E23" s="32">
        <f>LP!S5</f>
        <v>21125</v>
      </c>
      <c r="F23" s="32">
        <f>LP!T5</f>
        <v>0</v>
      </c>
      <c r="G23" s="32">
        <f>LP!U5</f>
        <v>0</v>
      </c>
      <c r="H23" s="32">
        <f>LP!V5</f>
        <v>0</v>
      </c>
      <c r="I23" s="32">
        <f>LP!W5</f>
        <v>0</v>
      </c>
      <c r="J23" s="32">
        <f>'Boekhouding 2021'!C127</f>
        <v>44250</v>
      </c>
      <c r="K23" s="32">
        <f>'Boekhouding 2021'!D127</f>
        <v>44250</v>
      </c>
      <c r="L23" s="32">
        <f>'Boekhouding 2022'!C144</f>
        <v>42844.07</v>
      </c>
      <c r="M23" s="32">
        <f>'Boekhouding 2022'!D144</f>
        <v>42250</v>
      </c>
      <c r="N23" s="32">
        <f>LP!AB5</f>
        <v>0</v>
      </c>
      <c r="O23" s="32">
        <f>LP!AC5</f>
        <v>0</v>
      </c>
      <c r="P23" s="32">
        <f>LP!AD5</f>
        <v>0</v>
      </c>
      <c r="Q23" s="32">
        <f>LP!AE5</f>
        <v>0</v>
      </c>
    </row>
    <row r="24" spans="1:17" x14ac:dyDescent="0.3">
      <c r="A24" s="1" t="s">
        <v>87</v>
      </c>
      <c r="B24" s="32">
        <f>IP!P5</f>
        <v>0</v>
      </c>
      <c r="C24" s="32">
        <f>IP!Q5</f>
        <v>0</v>
      </c>
      <c r="D24" s="32">
        <f>IP!R5</f>
        <v>0</v>
      </c>
      <c r="E24" s="32">
        <f>IP!S5</f>
        <v>0</v>
      </c>
      <c r="F24" s="32">
        <f>IP!T5</f>
        <v>0</v>
      </c>
      <c r="G24" s="32">
        <f>IP!U5</f>
        <v>0</v>
      </c>
      <c r="H24" s="32">
        <f>IP!V5</f>
        <v>0</v>
      </c>
      <c r="I24" s="32">
        <f>IP!W5</f>
        <v>0</v>
      </c>
      <c r="J24" s="32">
        <f>IP!X5</f>
        <v>0</v>
      </c>
      <c r="K24" s="32">
        <f>IP!Y5</f>
        <v>0</v>
      </c>
      <c r="L24" s="32">
        <f>IP!Z5</f>
        <v>0</v>
      </c>
      <c r="M24" s="32">
        <f>IP!AA5</f>
        <v>0</v>
      </c>
      <c r="N24" s="32">
        <f>IP!AB5</f>
        <v>0</v>
      </c>
      <c r="O24" s="32">
        <f>IP!AC5</f>
        <v>0</v>
      </c>
      <c r="P24" s="32">
        <f>IP!AD5</f>
        <v>0</v>
      </c>
      <c r="Q24" s="32">
        <f>IP!AE5</f>
        <v>0</v>
      </c>
    </row>
    <row r="25" spans="1:17" x14ac:dyDescent="0.3">
      <c r="A25" s="1" t="s">
        <v>1445</v>
      </c>
      <c r="B25" s="32">
        <v>0</v>
      </c>
      <c r="C25" s="32">
        <v>0</v>
      </c>
      <c r="D25" s="32">
        <v>0</v>
      </c>
      <c r="E25" s="32">
        <v>0</v>
      </c>
      <c r="F25" s="32">
        <f>DA!L5</f>
        <v>2000</v>
      </c>
      <c r="G25" s="32">
        <f>DA!M5</f>
        <v>0</v>
      </c>
      <c r="H25" s="32">
        <f>DA!N5</f>
        <v>2000</v>
      </c>
      <c r="I25" s="32">
        <f>DA!O5</f>
        <v>0</v>
      </c>
      <c r="J25" s="32">
        <v>0</v>
      </c>
      <c r="K25" s="32">
        <v>0</v>
      </c>
      <c r="L25" s="32">
        <v>0</v>
      </c>
      <c r="M25" s="32">
        <v>0</v>
      </c>
      <c r="N25" s="32">
        <f>DA!P5</f>
        <v>755.16</v>
      </c>
      <c r="O25" s="32">
        <f>DA!Q5</f>
        <v>0</v>
      </c>
      <c r="P25" s="32">
        <f>DA!R5</f>
        <v>135.52000000000001</v>
      </c>
      <c r="Q25" s="32">
        <f>DA!S5</f>
        <v>0</v>
      </c>
    </row>
    <row r="26" spans="1:17" x14ac:dyDescent="0.3">
      <c r="A26" s="1" t="s">
        <v>1446</v>
      </c>
      <c r="B26" s="32">
        <v>0</v>
      </c>
      <c r="C26" s="32">
        <v>0</v>
      </c>
      <c r="D26" s="32">
        <v>0</v>
      </c>
      <c r="E26" s="32">
        <v>0</v>
      </c>
      <c r="F26" s="32">
        <f>PR!L5</f>
        <v>16250</v>
      </c>
      <c r="G26" s="32">
        <f>PR!M5</f>
        <v>16250</v>
      </c>
      <c r="H26" s="32">
        <f>PR!N5</f>
        <v>16900</v>
      </c>
      <c r="I26" s="32">
        <f>PR!O5</f>
        <v>16900</v>
      </c>
      <c r="J26" s="32">
        <v>0</v>
      </c>
      <c r="K26" s="32">
        <v>0</v>
      </c>
      <c r="L26" s="32">
        <v>0</v>
      </c>
      <c r="M26" s="32">
        <v>0</v>
      </c>
      <c r="N26" s="32">
        <f>PR!P5</f>
        <v>23737.599999999999</v>
      </c>
      <c r="O26" s="32">
        <f>PR!Q5</f>
        <v>20863.150000000001</v>
      </c>
      <c r="P26" s="32">
        <f>PR!R5</f>
        <v>17519.189999999999</v>
      </c>
      <c r="Q26" s="32">
        <f>PR!S5</f>
        <v>16900</v>
      </c>
    </row>
    <row r="27" spans="1:17" x14ac:dyDescent="0.3">
      <c r="A27" s="1" t="s">
        <v>667</v>
      </c>
      <c r="B27" s="32">
        <f>TS!P5</f>
        <v>487686.27999999997</v>
      </c>
      <c r="C27" s="32">
        <f>TS!Q5</f>
        <v>412597.29000000004</v>
      </c>
      <c r="D27" s="32">
        <f>TS!R5</f>
        <v>507955</v>
      </c>
      <c r="E27" s="32">
        <f>TS!S5</f>
        <v>442282</v>
      </c>
      <c r="F27" s="32">
        <f>TS!T5</f>
        <v>500173</v>
      </c>
      <c r="G27" s="32">
        <f>TS!U5</f>
        <v>425173</v>
      </c>
      <c r="H27" s="32">
        <f>TS!V5</f>
        <v>473987</v>
      </c>
      <c r="I27" s="32">
        <f>TS!W5</f>
        <v>409867</v>
      </c>
      <c r="J27" s="32">
        <f>'Boekhouding 2021'!C142</f>
        <v>565274.15999999992</v>
      </c>
      <c r="K27" s="32">
        <f>TS!Y5</f>
        <v>466426.73</v>
      </c>
      <c r="L27" s="32">
        <f>TS!Z5</f>
        <v>550719.44999999995</v>
      </c>
      <c r="M27" s="32">
        <f>TS!AA5</f>
        <v>487761.89</v>
      </c>
      <c r="N27" s="32">
        <f>TS!AB5</f>
        <v>570262.34</v>
      </c>
      <c r="O27" s="32">
        <f>TS!AC5</f>
        <v>482386.66000000003</v>
      </c>
      <c r="P27" s="32">
        <f>TS!AD5</f>
        <v>548186.94999999995</v>
      </c>
      <c r="Q27" s="32">
        <f>TS!AE5</f>
        <v>491883.28</v>
      </c>
    </row>
    <row r="28" spans="1:17" ht="15" thickBot="1" x14ac:dyDescent="0.35">
      <c r="A28" s="1" t="s">
        <v>668</v>
      </c>
      <c r="B28" s="22">
        <f>AB!P5</f>
        <v>492300</v>
      </c>
      <c r="C28" s="22">
        <f>AB!Q5</f>
        <v>634200</v>
      </c>
      <c r="D28" s="22">
        <f>AB!R5</f>
        <v>492300</v>
      </c>
      <c r="E28" s="22">
        <f>AB!S5</f>
        <v>630200</v>
      </c>
      <c r="F28" s="22">
        <f>AB!T5</f>
        <v>524878</v>
      </c>
      <c r="G28" s="22">
        <f>AB!U5</f>
        <v>685134</v>
      </c>
      <c r="H28" s="22">
        <f>AB!V5</f>
        <v>511375</v>
      </c>
      <c r="I28" s="22">
        <f>AB!W5</f>
        <v>681500</v>
      </c>
      <c r="J28" s="22">
        <f>'Boekhouding 2021'!C182</f>
        <v>746538.37</v>
      </c>
      <c r="K28" s="22">
        <f>'Boekhouding 2021'!D182</f>
        <v>882036.62</v>
      </c>
      <c r="L28" s="22">
        <f>AB!Z5</f>
        <v>512396.20000000007</v>
      </c>
      <c r="M28" s="22">
        <f>AB!AA5</f>
        <v>640159.13</v>
      </c>
      <c r="N28" s="22">
        <f>AB!AB5</f>
        <v>529187.86</v>
      </c>
      <c r="O28" s="22">
        <f>AB!AC5</f>
        <v>665067.46</v>
      </c>
      <c r="P28" s="22">
        <f>AB!AD5</f>
        <v>498537.2300000001</v>
      </c>
      <c r="Q28" s="22">
        <f>AB!AE5</f>
        <v>672723.64</v>
      </c>
    </row>
    <row r="29" spans="1:17" ht="15" thickBot="1" x14ac:dyDescent="0.35">
      <c r="A29" s="21" t="s">
        <v>96</v>
      </c>
      <c r="B29" s="23">
        <f>SUM(B7:B28)</f>
        <v>1213371.21</v>
      </c>
      <c r="C29" s="25">
        <f t="shared" ref="C29:Q29" si="0">SUM(C7:C28)</f>
        <v>1178240.5</v>
      </c>
      <c r="D29" s="26">
        <f t="shared" si="0"/>
        <v>1248020.04</v>
      </c>
      <c r="E29" s="24">
        <f t="shared" si="0"/>
        <v>1229284.05</v>
      </c>
      <c r="F29" s="23">
        <f t="shared" si="0"/>
        <v>1244151.1060000001</v>
      </c>
      <c r="G29" s="25">
        <f t="shared" si="0"/>
        <v>1241698.2200190513</v>
      </c>
      <c r="H29" s="26">
        <f t="shared" si="0"/>
        <v>1212050.3599999999</v>
      </c>
      <c r="I29" s="24">
        <f t="shared" si="0"/>
        <v>1224219.1400000001</v>
      </c>
      <c r="J29" s="23">
        <f>SUM(J7:J28)</f>
        <v>1525584.3199999998</v>
      </c>
      <c r="K29" s="25">
        <f>SUM(K7:K28)</f>
        <v>1492629.6099999999</v>
      </c>
      <c r="L29" s="26">
        <f>SUM(L7:L28)</f>
        <v>1332654.9100000001</v>
      </c>
      <c r="M29" s="24">
        <f>SUM(M7:M28)</f>
        <v>1314647.76</v>
      </c>
      <c r="N29" s="23">
        <f t="shared" si="0"/>
        <v>1325605.1200000001</v>
      </c>
      <c r="O29" s="25">
        <f t="shared" si="0"/>
        <v>1292647.83</v>
      </c>
      <c r="P29" s="26">
        <f t="shared" si="0"/>
        <v>1268405.7000000002</v>
      </c>
      <c r="Q29" s="24">
        <f t="shared" si="0"/>
        <v>1294014.6800000002</v>
      </c>
    </row>
    <row r="30" spans="1:17" ht="15" thickBot="1" x14ac:dyDescent="0.35"/>
    <row r="31" spans="1:17" ht="15" thickBot="1" x14ac:dyDescent="0.35">
      <c r="A31" s="21" t="s">
        <v>1260</v>
      </c>
      <c r="B31" s="23"/>
      <c r="C31" s="25">
        <f>C29-B29</f>
        <v>-35130.709999999963</v>
      </c>
      <c r="D31" s="26"/>
      <c r="E31" s="25">
        <f>E29-D29</f>
        <v>-18735.989999999991</v>
      </c>
      <c r="F31" s="23"/>
      <c r="G31" s="25">
        <f>G29-F29</f>
        <v>-2452.8859809488058</v>
      </c>
      <c r="H31" s="26"/>
      <c r="I31" s="24">
        <f>I29-H29</f>
        <v>12168.780000000261</v>
      </c>
      <c r="J31" s="23"/>
      <c r="K31" s="25">
        <f>K29-J29</f>
        <v>-32954.709999999963</v>
      </c>
      <c r="L31" s="26"/>
      <c r="M31" s="25">
        <f>M29-L29</f>
        <v>-18007.15000000014</v>
      </c>
      <c r="N31" s="23"/>
      <c r="O31" s="25">
        <f>O29-N29</f>
        <v>-32957.290000000037</v>
      </c>
      <c r="P31" s="26"/>
      <c r="Q31" s="24">
        <f>Q29-P29</f>
        <v>25608.979999999981</v>
      </c>
    </row>
    <row r="34" spans="10:11" x14ac:dyDescent="0.3">
      <c r="J34" s="93"/>
      <c r="K34" s="93"/>
    </row>
  </sheetData>
  <mergeCells count="12">
    <mergeCell ref="L5:M5"/>
    <mergeCell ref="N5:O5"/>
    <mergeCell ref="P5:Q5"/>
    <mergeCell ref="J4:Q4"/>
    <mergeCell ref="A1:Q1"/>
    <mergeCell ref="B5:C5"/>
    <mergeCell ref="D5:E5"/>
    <mergeCell ref="F5:G5"/>
    <mergeCell ref="H5:I5"/>
    <mergeCell ref="B4:I4"/>
    <mergeCell ref="J5:K5"/>
    <mergeCell ref="A2:Q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0808-F11A-4590-AFA3-AE153B5D489B}">
  <sheetPr>
    <tabColor rgb="FF00B050"/>
  </sheetPr>
  <dimension ref="A1:AE33"/>
  <sheetViews>
    <sheetView zoomScaleNormal="100" workbookViewId="0">
      <selection activeCell="L28" sqref="L28"/>
    </sheetView>
  </sheetViews>
  <sheetFormatPr defaultColWidth="9.109375" defaultRowHeight="14.4" x14ac:dyDescent="0.3"/>
  <cols>
    <col min="1" max="1" width="5.33203125" bestFit="1" customWidth="1"/>
    <col min="2" max="2" width="11.109375" bestFit="1" customWidth="1"/>
    <col min="3" max="3" width="16.5546875" bestFit="1" customWidth="1"/>
    <col min="4" max="4" width="49.5546875" customWidth="1"/>
    <col min="5" max="7" width="5.5546875" style="11" hidden="1" customWidth="1"/>
    <col min="8" max="8" width="5.5546875" style="11" customWidth="1"/>
    <col min="9" max="11" width="5.5546875" style="11" hidden="1" customWidth="1"/>
    <col min="12" max="12" width="5.5546875" style="11" customWidth="1"/>
    <col min="13" max="13" width="33.77734375"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117</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72" x14ac:dyDescent="0.3">
      <c r="A5" s="9" t="s">
        <v>118</v>
      </c>
      <c r="B5" s="9"/>
      <c r="C5" s="9"/>
      <c r="D5" s="39" t="s">
        <v>918</v>
      </c>
      <c r="E5" s="30">
        <v>60</v>
      </c>
      <c r="F5" s="30">
        <v>65</v>
      </c>
      <c r="G5" s="30">
        <v>65</v>
      </c>
      <c r="H5" s="30">
        <v>70</v>
      </c>
      <c r="I5" s="122"/>
      <c r="J5" s="142"/>
      <c r="K5" s="163">
        <v>76</v>
      </c>
      <c r="L5" s="98"/>
      <c r="M5" s="40" t="s">
        <v>833</v>
      </c>
      <c r="N5" s="9"/>
      <c r="O5" s="9" t="s">
        <v>742</v>
      </c>
      <c r="P5" s="28">
        <f>'Boekhouding 2021'!F5</f>
        <v>5350</v>
      </c>
      <c r="Q5" s="28">
        <f>'Boekhouding 2021'!G5</f>
        <v>750</v>
      </c>
      <c r="R5" s="28">
        <f t="shared" ref="R5:W5" si="0">R6+R11+R16+R22+R28</f>
        <v>5350</v>
      </c>
      <c r="S5" s="28">
        <f t="shared" si="0"/>
        <v>750</v>
      </c>
      <c r="T5" s="28">
        <f t="shared" si="0"/>
        <v>4000</v>
      </c>
      <c r="U5" s="28">
        <f t="shared" si="0"/>
        <v>250</v>
      </c>
      <c r="V5" s="28">
        <f t="shared" si="0"/>
        <v>4750</v>
      </c>
      <c r="W5" s="28">
        <f t="shared" si="0"/>
        <v>750</v>
      </c>
      <c r="X5" s="28">
        <f>'Boekhouding 2021'!C5</f>
        <v>4384.3999999999996</v>
      </c>
      <c r="Y5" s="28">
        <f>'Boekhouding 2021'!D5</f>
        <v>92.29</v>
      </c>
      <c r="Z5" s="28">
        <f t="shared" ref="Z5:AE5" si="1">Z6+Z11+Z16+Z22+Z28</f>
        <v>3699.0599999999995</v>
      </c>
      <c r="AA5" s="28">
        <f t="shared" si="1"/>
        <v>85.74</v>
      </c>
      <c r="AB5" s="28">
        <f t="shared" si="1"/>
        <v>4079.7200000000003</v>
      </c>
      <c r="AC5" s="28">
        <f t="shared" si="1"/>
        <v>315.12</v>
      </c>
      <c r="AD5" s="28">
        <f t="shared" si="1"/>
        <v>3697.86</v>
      </c>
      <c r="AE5" s="28">
        <f t="shared" si="1"/>
        <v>0</v>
      </c>
    </row>
    <row r="6" spans="1:31" s="19" customFormat="1" ht="57.6" x14ac:dyDescent="0.3">
      <c r="A6" s="15"/>
      <c r="B6" s="15" t="s">
        <v>119</v>
      </c>
      <c r="C6" s="15"/>
      <c r="D6" s="36" t="s">
        <v>920</v>
      </c>
      <c r="E6" s="30">
        <v>0</v>
      </c>
      <c r="F6" s="30">
        <v>10</v>
      </c>
      <c r="G6" s="30">
        <v>10</v>
      </c>
      <c r="H6" s="30">
        <v>15</v>
      </c>
      <c r="I6" s="95" t="s">
        <v>1286</v>
      </c>
      <c r="J6" s="82">
        <v>4</v>
      </c>
      <c r="K6" s="141">
        <v>4</v>
      </c>
      <c r="L6" s="82"/>
      <c r="M6" s="36" t="s">
        <v>827</v>
      </c>
      <c r="N6" s="15"/>
      <c r="O6" s="15" t="s">
        <v>743</v>
      </c>
      <c r="P6" s="29">
        <f t="shared" ref="P6:X6" si="2">P7+P8+P9+P10</f>
        <v>2250</v>
      </c>
      <c r="Q6" s="29">
        <f>Q7+Q8+Q9+Q10</f>
        <v>0</v>
      </c>
      <c r="R6" s="29">
        <f t="shared" si="2"/>
        <v>2250</v>
      </c>
      <c r="S6" s="29">
        <f>S7+S8+S9+S10</f>
        <v>0</v>
      </c>
      <c r="T6" s="29">
        <f t="shared" si="2"/>
        <v>2250</v>
      </c>
      <c r="U6" s="29">
        <f>U7+U8+U9+U10</f>
        <v>0</v>
      </c>
      <c r="V6" s="29">
        <f t="shared" si="2"/>
        <v>2250</v>
      </c>
      <c r="W6" s="29">
        <f>W7+W8+W9+W10</f>
        <v>0</v>
      </c>
      <c r="X6" s="29">
        <f t="shared" si="2"/>
        <v>2225.77</v>
      </c>
      <c r="Y6" s="29">
        <f t="shared" ref="Y6:AE6" si="3">Y7+Y8+Y9+Y10</f>
        <v>92.29</v>
      </c>
      <c r="Z6" s="29">
        <f t="shared" si="3"/>
        <v>2284.8199999999997</v>
      </c>
      <c r="AA6" s="29">
        <f t="shared" si="3"/>
        <v>85.74</v>
      </c>
      <c r="AB6" s="29">
        <f t="shared" si="3"/>
        <v>2532.75</v>
      </c>
      <c r="AC6" s="29">
        <f t="shared" si="3"/>
        <v>315.12</v>
      </c>
      <c r="AD6" s="29">
        <f t="shared" si="3"/>
        <v>2345.4</v>
      </c>
      <c r="AE6" s="29">
        <f t="shared" si="3"/>
        <v>0</v>
      </c>
    </row>
    <row r="7" spans="1:31" x14ac:dyDescent="0.3">
      <c r="A7" s="1"/>
      <c r="B7" s="1"/>
      <c r="C7" s="1" t="s">
        <v>120</v>
      </c>
      <c r="D7" s="1" t="s">
        <v>458</v>
      </c>
      <c r="E7" s="30" t="s">
        <v>42</v>
      </c>
      <c r="F7" s="30" t="s">
        <v>42</v>
      </c>
      <c r="G7" s="30" t="s">
        <v>42</v>
      </c>
      <c r="H7" s="30" t="s">
        <v>42</v>
      </c>
      <c r="I7" s="81">
        <v>1100</v>
      </c>
      <c r="J7" s="81">
        <v>1200</v>
      </c>
      <c r="K7" s="81">
        <v>1150</v>
      </c>
      <c r="L7" s="81"/>
      <c r="M7" s="1" t="s">
        <v>822</v>
      </c>
      <c r="N7" s="1" t="s">
        <v>455</v>
      </c>
      <c r="O7" s="1">
        <v>101011</v>
      </c>
      <c r="P7" s="16">
        <f>'Boekhouding 2021'!F6</f>
        <v>900</v>
      </c>
      <c r="Q7" s="16">
        <f>'Boekhouding 2021'!G6</f>
        <v>0</v>
      </c>
      <c r="R7" s="16">
        <f>'Boekhouding 2022'!F6</f>
        <v>900</v>
      </c>
      <c r="S7" s="16">
        <f>'Boekhouding 2022'!G6</f>
        <v>0</v>
      </c>
      <c r="T7" s="16">
        <f>'Boekhouding 2023'!F6</f>
        <v>900</v>
      </c>
      <c r="U7" s="16">
        <f>'Boekhouding 2023'!G6</f>
        <v>0</v>
      </c>
      <c r="V7" s="16">
        <f>'Boekhouding 2024'!F6</f>
        <v>1100</v>
      </c>
      <c r="W7" s="16">
        <f>'Boekhouding 2024'!G6</f>
        <v>0</v>
      </c>
      <c r="X7" s="16">
        <f>'Boekhouding 2021'!C6</f>
        <v>1006.79</v>
      </c>
      <c r="Y7" s="16">
        <f>'Boekhouding 2021'!D6</f>
        <v>0</v>
      </c>
      <c r="Z7" s="16">
        <f>'Boekhouding 2022'!C6</f>
        <v>1135.58</v>
      </c>
      <c r="AA7" s="16">
        <f>'Boekhouding 2022'!D6</f>
        <v>0</v>
      </c>
      <c r="AB7" s="16">
        <f>'Boekhouding 2023'!C6</f>
        <v>1266.3900000000001</v>
      </c>
      <c r="AC7" s="16">
        <f>'Boekhouding 2023'!D6</f>
        <v>157.56</v>
      </c>
      <c r="AD7" s="16">
        <f>'Boekhouding 2024'!C6</f>
        <v>1172.7</v>
      </c>
      <c r="AE7" s="16">
        <f>'Boekhouding 2024'!D6</f>
        <v>0</v>
      </c>
    </row>
    <row r="8" spans="1:31" x14ac:dyDescent="0.3">
      <c r="A8" s="1"/>
      <c r="B8" s="1"/>
      <c r="C8" s="1" t="s">
        <v>121</v>
      </c>
      <c r="D8" s="1" t="s">
        <v>459</v>
      </c>
      <c r="E8" s="30" t="s">
        <v>42</v>
      </c>
      <c r="F8" s="30" t="s">
        <v>42</v>
      </c>
      <c r="G8" s="30" t="s">
        <v>42</v>
      </c>
      <c r="H8" s="30" t="s">
        <v>42</v>
      </c>
      <c r="I8" s="81">
        <v>500</v>
      </c>
      <c r="J8" s="81">
        <v>400</v>
      </c>
      <c r="K8" s="81">
        <v>380</v>
      </c>
      <c r="L8" s="81"/>
      <c r="M8" s="1" t="s">
        <v>823</v>
      </c>
      <c r="N8" s="1" t="s">
        <v>455</v>
      </c>
      <c r="O8" s="1">
        <v>101012</v>
      </c>
      <c r="P8" s="16">
        <f>'Boekhouding 2021'!F7</f>
        <v>1350</v>
      </c>
      <c r="Q8" s="16">
        <f>'Boekhouding 2021'!G7</f>
        <v>0</v>
      </c>
      <c r="R8" s="16">
        <f>'Boekhouding 2022'!F7</f>
        <v>1350</v>
      </c>
      <c r="S8" s="16">
        <f>'Boekhouding 2022'!G7</f>
        <v>0</v>
      </c>
      <c r="T8" s="16">
        <f>'Boekhouding 2023'!F7</f>
        <v>1350</v>
      </c>
      <c r="U8" s="16">
        <f>'Boekhouding 2023'!G7</f>
        <v>0</v>
      </c>
      <c r="V8" s="16">
        <f>'Boekhouding 2024'!F7</f>
        <v>1150</v>
      </c>
      <c r="W8" s="16">
        <f>'Boekhouding 2024'!G7</f>
        <v>0</v>
      </c>
      <c r="X8" s="16">
        <f>'Boekhouding 2021'!C7</f>
        <v>1218.98</v>
      </c>
      <c r="Y8" s="16">
        <f>'Boekhouding 2021'!D7</f>
        <v>92.29</v>
      </c>
      <c r="Z8" s="16">
        <f>'Boekhouding 2022'!C7</f>
        <v>1149.24</v>
      </c>
      <c r="AA8" s="16">
        <f>'Boekhouding 2022'!D7</f>
        <v>85.74</v>
      </c>
      <c r="AB8" s="16">
        <f>'Boekhouding 2023'!C7</f>
        <v>1266.3599999999999</v>
      </c>
      <c r="AC8" s="16">
        <f>'Boekhouding 2023'!D7</f>
        <v>157.56</v>
      </c>
      <c r="AD8" s="16">
        <f>'Boekhouding 2024'!C7</f>
        <v>1172.7</v>
      </c>
      <c r="AE8" s="16">
        <f>'Boekhouding 2024'!D7</f>
        <v>0</v>
      </c>
    </row>
    <row r="9" spans="1:31" x14ac:dyDescent="0.3">
      <c r="A9" s="1"/>
      <c r="B9" s="1"/>
      <c r="C9" s="1" t="s">
        <v>122</v>
      </c>
      <c r="D9" s="1" t="s">
        <v>460</v>
      </c>
      <c r="E9" s="14" t="s">
        <v>78</v>
      </c>
      <c r="F9" s="14" t="s">
        <v>78</v>
      </c>
      <c r="G9" s="14" t="s">
        <v>78</v>
      </c>
      <c r="H9" s="14" t="s">
        <v>78</v>
      </c>
      <c r="I9" s="123" t="s">
        <v>1344</v>
      </c>
      <c r="J9" s="119" t="s">
        <v>1451</v>
      </c>
      <c r="K9" s="103" t="s">
        <v>1578</v>
      </c>
      <c r="L9" s="81"/>
      <c r="M9" s="1" t="s">
        <v>419</v>
      </c>
      <c r="N9" s="1" t="s">
        <v>80</v>
      </c>
      <c r="O9" s="1"/>
      <c r="P9" s="16">
        <v>0</v>
      </c>
      <c r="Q9" s="16">
        <v>0</v>
      </c>
      <c r="R9" s="16"/>
      <c r="S9" s="16"/>
      <c r="T9" s="16"/>
      <c r="U9" s="16"/>
      <c r="V9" s="16"/>
      <c r="W9" s="16"/>
      <c r="X9" s="16">
        <v>0</v>
      </c>
      <c r="Y9" s="16">
        <v>0</v>
      </c>
      <c r="Z9" s="16"/>
      <c r="AA9" s="16"/>
      <c r="AB9" s="16"/>
      <c r="AC9" s="16"/>
      <c r="AD9" s="16"/>
      <c r="AE9" s="16"/>
    </row>
    <row r="10" spans="1:31" ht="57.6" x14ac:dyDescent="0.3">
      <c r="A10" s="1"/>
      <c r="B10" s="1"/>
      <c r="C10" s="1" t="s">
        <v>123</v>
      </c>
      <c r="D10" s="1" t="s">
        <v>461</v>
      </c>
      <c r="E10" s="14" t="s">
        <v>44</v>
      </c>
      <c r="F10" s="30" t="s">
        <v>42</v>
      </c>
      <c r="G10" s="30" t="s">
        <v>42</v>
      </c>
      <c r="H10" s="30" t="s">
        <v>42</v>
      </c>
      <c r="I10" s="96" t="s">
        <v>1286</v>
      </c>
      <c r="J10" s="145" t="s">
        <v>1452</v>
      </c>
      <c r="K10" s="163">
        <v>4</v>
      </c>
      <c r="L10" s="81"/>
      <c r="M10" s="1" t="s">
        <v>669</v>
      </c>
      <c r="N10" s="1" t="s">
        <v>80</v>
      </c>
      <c r="O10" s="1"/>
      <c r="P10" s="16">
        <v>0</v>
      </c>
      <c r="Q10" s="16">
        <v>0</v>
      </c>
      <c r="R10" s="16"/>
      <c r="S10" s="16"/>
      <c r="T10" s="16"/>
      <c r="U10" s="16"/>
      <c r="V10" s="16"/>
      <c r="W10" s="16"/>
      <c r="X10" s="16">
        <v>0</v>
      </c>
      <c r="Y10" s="16">
        <v>0</v>
      </c>
      <c r="Z10" s="16"/>
      <c r="AA10" s="16"/>
      <c r="AB10" s="16"/>
      <c r="AC10" s="16"/>
      <c r="AD10" s="16"/>
      <c r="AE10" s="16"/>
    </row>
    <row r="11" spans="1:31" s="19" customFormat="1" ht="57.6" x14ac:dyDescent="0.3">
      <c r="A11" s="15"/>
      <c r="B11" s="15" t="s">
        <v>124</v>
      </c>
      <c r="C11" s="15"/>
      <c r="D11" s="36" t="s">
        <v>919</v>
      </c>
      <c r="E11" s="30">
        <v>20</v>
      </c>
      <c r="F11" s="30">
        <v>25</v>
      </c>
      <c r="G11" s="30">
        <v>30</v>
      </c>
      <c r="H11" s="30">
        <v>35</v>
      </c>
      <c r="I11" s="82">
        <v>16</v>
      </c>
      <c r="J11" s="141">
        <v>30</v>
      </c>
      <c r="K11" s="141">
        <v>30</v>
      </c>
      <c r="L11" s="82"/>
      <c r="M11" s="15" t="s">
        <v>824</v>
      </c>
      <c r="N11" s="15"/>
      <c r="O11" s="15" t="s">
        <v>745</v>
      </c>
      <c r="P11" s="29">
        <f t="shared" ref="P11:X11" si="4">P12+P13+P14+P15</f>
        <v>1500</v>
      </c>
      <c r="Q11" s="29">
        <f>Q12+Q13+Q14+Q15</f>
        <v>0</v>
      </c>
      <c r="R11" s="29">
        <f t="shared" si="4"/>
        <v>1500</v>
      </c>
      <c r="S11" s="29">
        <f>S12+S13+S14+S15</f>
        <v>0</v>
      </c>
      <c r="T11" s="29">
        <f t="shared" si="4"/>
        <v>1000</v>
      </c>
      <c r="U11" s="29">
        <f>U12+U13+U14+U15</f>
        <v>0</v>
      </c>
      <c r="V11" s="29">
        <f t="shared" si="4"/>
        <v>1000</v>
      </c>
      <c r="W11" s="29">
        <f>W12+W13+W14+W15</f>
        <v>0</v>
      </c>
      <c r="X11" s="29">
        <f t="shared" si="4"/>
        <v>1658.25</v>
      </c>
      <c r="Y11" s="29">
        <f t="shared" ref="Y11:AE11" si="5">Y12+Y13+Y14+Y15</f>
        <v>0</v>
      </c>
      <c r="Z11" s="29">
        <f t="shared" si="5"/>
        <v>907.5</v>
      </c>
      <c r="AA11" s="29">
        <f t="shared" si="5"/>
        <v>0</v>
      </c>
      <c r="AB11" s="29">
        <f t="shared" si="5"/>
        <v>968</v>
      </c>
      <c r="AC11" s="29">
        <f t="shared" si="5"/>
        <v>0</v>
      </c>
      <c r="AD11" s="29">
        <f t="shared" si="5"/>
        <v>907.5</v>
      </c>
      <c r="AE11" s="29">
        <f t="shared" si="5"/>
        <v>0</v>
      </c>
    </row>
    <row r="12" spans="1:31" ht="28.8" x14ac:dyDescent="0.3">
      <c r="A12" s="1"/>
      <c r="B12" s="1"/>
      <c r="C12" s="1" t="s">
        <v>125</v>
      </c>
      <c r="D12" s="1" t="s">
        <v>870</v>
      </c>
      <c r="E12" s="30" t="s">
        <v>42</v>
      </c>
      <c r="F12" s="30" t="s">
        <v>42</v>
      </c>
      <c r="G12" s="30" t="s">
        <v>42</v>
      </c>
      <c r="H12" s="30" t="s">
        <v>42</v>
      </c>
      <c r="I12" s="103" t="s">
        <v>1288</v>
      </c>
      <c r="J12" s="103" t="s">
        <v>1453</v>
      </c>
      <c r="K12" s="164" t="s">
        <v>1565</v>
      </c>
      <c r="L12" s="81"/>
      <c r="M12" s="57" t="s">
        <v>871</v>
      </c>
      <c r="N12" s="1" t="s">
        <v>455</v>
      </c>
      <c r="O12" s="1">
        <v>101021</v>
      </c>
      <c r="P12" s="16">
        <f>'Boekhouding 2021'!F8</f>
        <v>1000</v>
      </c>
      <c r="Q12" s="16">
        <f>'Boekhouding 2021'!G8</f>
        <v>0</v>
      </c>
      <c r="R12" s="16">
        <f>'Boekhouding 2022'!F8</f>
        <v>1000</v>
      </c>
      <c r="S12" s="16">
        <f>'Boekhouding 2022'!G8</f>
        <v>0</v>
      </c>
      <c r="T12" s="16">
        <f>'Boekhouding 2023'!F8</f>
        <v>1000</v>
      </c>
      <c r="U12" s="16">
        <f>'Boekhouding 2023'!G8</f>
        <v>0</v>
      </c>
      <c r="V12" s="16">
        <f>'Boekhouding 2024'!F8</f>
        <v>1000</v>
      </c>
      <c r="W12" s="16">
        <f>'Boekhouding 2024'!G8</f>
        <v>0</v>
      </c>
      <c r="X12" s="16">
        <f>'Boekhouding 2021'!C8</f>
        <v>998.25</v>
      </c>
      <c r="Y12" s="16">
        <f>'Boekhouding 2021'!D8</f>
        <v>0</v>
      </c>
      <c r="Z12" s="16">
        <f>'Boekhouding 2022'!C8</f>
        <v>907.5</v>
      </c>
      <c r="AA12" s="16">
        <f>'Boekhouding 2022'!D8</f>
        <v>0</v>
      </c>
      <c r="AB12" s="16">
        <f>'Boekhouding 2023'!C8</f>
        <v>968</v>
      </c>
      <c r="AC12" s="16">
        <f>'Boekhouding 2023'!D8</f>
        <v>0</v>
      </c>
      <c r="AD12" s="16">
        <f>'Boekhouding 2024'!C8</f>
        <v>907.5</v>
      </c>
      <c r="AE12" s="16">
        <f>'Boekhouding 2024'!D8</f>
        <v>0</v>
      </c>
    </row>
    <row r="13" spans="1:31" x14ac:dyDescent="0.3">
      <c r="A13" s="1"/>
      <c r="B13" s="1"/>
      <c r="C13" s="1" t="s">
        <v>126</v>
      </c>
      <c r="D13" s="1" t="s">
        <v>462</v>
      </c>
      <c r="E13" s="14" t="s">
        <v>78</v>
      </c>
      <c r="F13" s="14" t="s">
        <v>78</v>
      </c>
      <c r="G13" s="14" t="s">
        <v>78</v>
      </c>
      <c r="H13" s="14" t="s">
        <v>78</v>
      </c>
      <c r="I13" s="81">
        <v>16</v>
      </c>
      <c r="J13" s="81">
        <v>30</v>
      </c>
      <c r="K13" s="81">
        <v>30</v>
      </c>
      <c r="L13" s="81"/>
      <c r="M13" s="1" t="s">
        <v>670</v>
      </c>
      <c r="N13" s="1" t="s">
        <v>455</v>
      </c>
      <c r="O13" s="1"/>
      <c r="P13" s="16">
        <v>0</v>
      </c>
      <c r="Q13" s="16">
        <v>0</v>
      </c>
      <c r="R13" s="16"/>
      <c r="S13" s="16"/>
      <c r="T13" s="16"/>
      <c r="U13" s="16"/>
      <c r="V13" s="16"/>
      <c r="W13" s="16"/>
      <c r="X13" s="16">
        <v>0</v>
      </c>
      <c r="Y13" s="16">
        <v>0</v>
      </c>
      <c r="Z13" s="16"/>
      <c r="AA13" s="16"/>
      <c r="AB13" s="16"/>
      <c r="AC13" s="16"/>
      <c r="AD13" s="16"/>
      <c r="AE13" s="16"/>
    </row>
    <row r="14" spans="1:31" x14ac:dyDescent="0.3">
      <c r="A14" s="1"/>
      <c r="B14" s="1"/>
      <c r="C14" s="1" t="s">
        <v>127</v>
      </c>
      <c r="D14" s="1" t="s">
        <v>463</v>
      </c>
      <c r="E14" s="30" t="s">
        <v>40</v>
      </c>
      <c r="F14" s="30" t="s">
        <v>40</v>
      </c>
      <c r="G14" s="30" t="s">
        <v>40</v>
      </c>
      <c r="H14" s="30" t="s">
        <v>40</v>
      </c>
      <c r="I14" s="81">
        <v>4</v>
      </c>
      <c r="J14" s="81">
        <v>6</v>
      </c>
      <c r="K14" s="81">
        <v>5</v>
      </c>
      <c r="L14" s="81"/>
      <c r="M14" s="1" t="s">
        <v>671</v>
      </c>
      <c r="N14" s="1" t="s">
        <v>80</v>
      </c>
      <c r="O14" s="1">
        <v>101022</v>
      </c>
      <c r="P14" s="16">
        <f>'Boekhouding 2021'!F9</f>
        <v>500</v>
      </c>
      <c r="Q14" s="16">
        <f>'Boekhouding 2021'!G9</f>
        <v>0</v>
      </c>
      <c r="R14" s="16">
        <f>'Boekhouding 2022'!F9</f>
        <v>500</v>
      </c>
      <c r="S14" s="16">
        <f>'Boekhouding 2022'!G9</f>
        <v>0</v>
      </c>
      <c r="T14" s="16">
        <f>'Boekhouding 2023'!F9</f>
        <v>0</v>
      </c>
      <c r="U14" s="16">
        <f>'Boekhouding 2023'!G9</f>
        <v>0</v>
      </c>
      <c r="V14" s="16">
        <f>'Boekhouding 2024'!F9</f>
        <v>0</v>
      </c>
      <c r="W14" s="16">
        <f>'Boekhouding 2024'!G9</f>
        <v>0</v>
      </c>
      <c r="X14" s="16">
        <f>'Boekhouding 2021'!C9</f>
        <v>660</v>
      </c>
      <c r="Y14" s="16">
        <f>'Boekhouding 2021'!D9</f>
        <v>0</v>
      </c>
      <c r="Z14" s="16">
        <f>'Boekhouding 2022'!C9</f>
        <v>0</v>
      </c>
      <c r="AA14" s="16">
        <f>'Boekhouding 2022'!D9</f>
        <v>0</v>
      </c>
      <c r="AB14" s="16">
        <f>'Boekhouding 2023'!C9</f>
        <v>0</v>
      </c>
      <c r="AC14" s="16">
        <f>'Boekhouding 2023'!D9</f>
        <v>0</v>
      </c>
      <c r="AD14" s="16">
        <f>'Boekhouding 2024'!C9</f>
        <v>0</v>
      </c>
      <c r="AE14" s="16">
        <f>'Boekhouding 2024'!D9</f>
        <v>0</v>
      </c>
    </row>
    <row r="15" spans="1:31" x14ac:dyDescent="0.3">
      <c r="A15" s="1"/>
      <c r="B15" s="1"/>
      <c r="C15" s="1" t="s">
        <v>128</v>
      </c>
      <c r="D15" s="1" t="s">
        <v>464</v>
      </c>
      <c r="E15" s="14" t="s">
        <v>78</v>
      </c>
      <c r="F15" s="14" t="s">
        <v>78</v>
      </c>
      <c r="G15" s="14" t="s">
        <v>78</v>
      </c>
      <c r="H15" s="14" t="s">
        <v>78</v>
      </c>
      <c r="I15" s="104">
        <v>0.73</v>
      </c>
      <c r="J15" s="104">
        <v>0.75</v>
      </c>
      <c r="K15" s="81">
        <v>76</v>
      </c>
      <c r="L15" s="87"/>
      <c r="M15" s="1" t="s">
        <v>672</v>
      </c>
      <c r="N15" s="1" t="s">
        <v>455</v>
      </c>
      <c r="O15" s="47"/>
      <c r="P15" s="50">
        <v>0</v>
      </c>
      <c r="Q15" s="50">
        <v>0</v>
      </c>
      <c r="R15" s="50"/>
      <c r="S15" s="50"/>
      <c r="T15" s="50"/>
      <c r="U15" s="50"/>
      <c r="V15" s="50"/>
      <c r="W15" s="50"/>
      <c r="X15" s="16">
        <v>0</v>
      </c>
      <c r="Y15" s="16">
        <v>0</v>
      </c>
      <c r="Z15" s="50"/>
      <c r="AA15" s="50"/>
      <c r="AB15" s="16"/>
      <c r="AC15" s="16"/>
      <c r="AD15" s="16"/>
      <c r="AE15" s="16"/>
    </row>
    <row r="16" spans="1:31" s="19" customFormat="1" ht="72" x14ac:dyDescent="0.3">
      <c r="A16" s="15"/>
      <c r="B16" s="15" t="s">
        <v>129</v>
      </c>
      <c r="C16" s="15"/>
      <c r="D16" s="36" t="s">
        <v>921</v>
      </c>
      <c r="E16" s="37" t="s">
        <v>828</v>
      </c>
      <c r="F16" s="37" t="s">
        <v>829</v>
      </c>
      <c r="G16" s="37" t="s">
        <v>829</v>
      </c>
      <c r="H16" s="37" t="s">
        <v>830</v>
      </c>
      <c r="I16" s="124" t="s">
        <v>1488</v>
      </c>
      <c r="J16" s="146" t="s">
        <v>1487</v>
      </c>
      <c r="K16" s="165" t="s">
        <v>1566</v>
      </c>
      <c r="L16" s="82"/>
      <c r="M16" s="166" t="s">
        <v>826</v>
      </c>
      <c r="N16" s="15"/>
      <c r="O16" s="15" t="s">
        <v>746</v>
      </c>
      <c r="P16" s="29">
        <f t="shared" ref="P16:X16" si="6">P17+P18+P19+P20+P21</f>
        <v>0</v>
      </c>
      <c r="Q16" s="29">
        <f>Q17+Q18+Q19+Q20+Q21</f>
        <v>0</v>
      </c>
      <c r="R16" s="29">
        <f t="shared" si="6"/>
        <v>0</v>
      </c>
      <c r="S16" s="29">
        <f>S17+S18+S19+S20+S21</f>
        <v>0</v>
      </c>
      <c r="T16" s="29">
        <f t="shared" si="6"/>
        <v>0</v>
      </c>
      <c r="U16" s="29">
        <f>U17+U18+U19+U20+U21</f>
        <v>0</v>
      </c>
      <c r="V16" s="29">
        <f t="shared" si="6"/>
        <v>0</v>
      </c>
      <c r="W16" s="29">
        <f>W17+W18+W19+W20+W21</f>
        <v>0</v>
      </c>
      <c r="X16" s="29">
        <f t="shared" si="6"/>
        <v>0</v>
      </c>
      <c r="Y16" s="29">
        <f t="shared" ref="Y16:AE16" si="7">Y17+Y18+Y19+Y20+Y21</f>
        <v>0</v>
      </c>
      <c r="Z16" s="29">
        <f t="shared" si="7"/>
        <v>0</v>
      </c>
      <c r="AA16" s="29">
        <f t="shared" si="7"/>
        <v>0</v>
      </c>
      <c r="AB16" s="29">
        <f t="shared" si="7"/>
        <v>0</v>
      </c>
      <c r="AC16" s="29">
        <f t="shared" si="7"/>
        <v>0</v>
      </c>
      <c r="AD16" s="29">
        <f t="shared" si="7"/>
        <v>0</v>
      </c>
      <c r="AE16" s="29">
        <f t="shared" si="7"/>
        <v>0</v>
      </c>
    </row>
    <row r="17" spans="1:31" s="19" customFormat="1" x14ac:dyDescent="0.3">
      <c r="A17" s="1"/>
      <c r="B17" s="1"/>
      <c r="C17" s="1" t="s">
        <v>130</v>
      </c>
      <c r="D17" s="1" t="s">
        <v>465</v>
      </c>
      <c r="E17" s="30" t="s">
        <v>40</v>
      </c>
      <c r="F17" s="30" t="s">
        <v>40</v>
      </c>
      <c r="G17" s="30" t="s">
        <v>40</v>
      </c>
      <c r="H17" s="30" t="s">
        <v>40</v>
      </c>
      <c r="I17" s="82">
        <v>11</v>
      </c>
      <c r="J17" s="82">
        <v>11</v>
      </c>
      <c r="K17" s="82">
        <v>11</v>
      </c>
      <c r="L17" s="82"/>
      <c r="M17" s="1" t="s">
        <v>673</v>
      </c>
      <c r="N17" s="1" t="s">
        <v>455</v>
      </c>
      <c r="O17" s="1"/>
      <c r="P17" s="50">
        <v>0</v>
      </c>
      <c r="Q17" s="50">
        <v>0</v>
      </c>
      <c r="R17" s="50"/>
      <c r="S17" s="50"/>
      <c r="T17" s="50"/>
      <c r="U17" s="50"/>
      <c r="V17" s="50"/>
      <c r="W17" s="50"/>
      <c r="X17" s="16"/>
      <c r="Y17" s="16"/>
      <c r="Z17" s="50"/>
      <c r="AA17" s="50"/>
      <c r="AB17" s="16"/>
      <c r="AC17" s="16"/>
      <c r="AD17" s="16"/>
      <c r="AE17" s="16"/>
    </row>
    <row r="18" spans="1:31" x14ac:dyDescent="0.3">
      <c r="A18" s="1"/>
      <c r="B18" s="1"/>
      <c r="C18" s="1" t="s">
        <v>131</v>
      </c>
      <c r="D18" s="1" t="s">
        <v>872</v>
      </c>
      <c r="E18" s="14" t="s">
        <v>78</v>
      </c>
      <c r="F18" s="14" t="s">
        <v>78</v>
      </c>
      <c r="G18" s="14" t="s">
        <v>78</v>
      </c>
      <c r="H18" s="14" t="s">
        <v>78</v>
      </c>
      <c r="I18" s="105">
        <v>0.61499999999999999</v>
      </c>
      <c r="J18" s="104">
        <v>0.52</v>
      </c>
      <c r="K18" s="81">
        <v>55</v>
      </c>
      <c r="L18" s="81"/>
      <c r="M18" s="1" t="s">
        <v>674</v>
      </c>
      <c r="N18" s="1" t="s">
        <v>455</v>
      </c>
      <c r="O18" s="1"/>
      <c r="P18" s="50">
        <v>0</v>
      </c>
      <c r="Q18" s="50">
        <v>0</v>
      </c>
      <c r="R18" s="50"/>
      <c r="S18" s="50"/>
      <c r="T18" s="50"/>
      <c r="U18" s="50"/>
      <c r="V18" s="50"/>
      <c r="W18" s="50"/>
      <c r="X18" s="16"/>
      <c r="Y18" s="16"/>
      <c r="Z18" s="50"/>
      <c r="AA18" s="50"/>
      <c r="AB18" s="16"/>
      <c r="AC18" s="16"/>
      <c r="AD18" s="16"/>
      <c r="AE18" s="16"/>
    </row>
    <row r="19" spans="1:31" ht="28.8" x14ac:dyDescent="0.3">
      <c r="A19" s="1"/>
      <c r="B19" s="1"/>
      <c r="C19" s="1" t="s">
        <v>466</v>
      </c>
      <c r="D19" s="1" t="s">
        <v>1289</v>
      </c>
      <c r="E19" s="14" t="s">
        <v>349</v>
      </c>
      <c r="F19" s="14" t="s">
        <v>349</v>
      </c>
      <c r="G19" s="14" t="s">
        <v>349</v>
      </c>
      <c r="H19" s="14" t="s">
        <v>349</v>
      </c>
      <c r="I19" s="126">
        <v>379</v>
      </c>
      <c r="J19" s="81">
        <v>350</v>
      </c>
      <c r="K19" s="81">
        <v>342</v>
      </c>
      <c r="L19" s="81"/>
      <c r="M19" s="57" t="s">
        <v>675</v>
      </c>
      <c r="N19" s="1" t="s">
        <v>455</v>
      </c>
      <c r="O19" s="1"/>
      <c r="P19" s="50">
        <v>0</v>
      </c>
      <c r="Q19" s="50">
        <v>0</v>
      </c>
      <c r="R19" s="50"/>
      <c r="S19" s="50"/>
      <c r="T19" s="50"/>
      <c r="U19" s="50"/>
      <c r="V19" s="50"/>
      <c r="W19" s="50"/>
      <c r="X19" s="16"/>
      <c r="Y19" s="16"/>
      <c r="Z19" s="50"/>
      <c r="AA19" s="50"/>
      <c r="AB19" s="16"/>
      <c r="AC19" s="16"/>
      <c r="AD19" s="16"/>
      <c r="AE19" s="16"/>
    </row>
    <row r="20" spans="1:31" x14ac:dyDescent="0.3">
      <c r="A20" s="1"/>
      <c r="B20" s="1"/>
      <c r="C20" s="1" t="s">
        <v>467</v>
      </c>
      <c r="D20" s="1" t="s">
        <v>468</v>
      </c>
      <c r="E20" s="14" t="s">
        <v>349</v>
      </c>
      <c r="F20" s="14" t="s">
        <v>349</v>
      </c>
      <c r="G20" s="14" t="s">
        <v>349</v>
      </c>
      <c r="H20" s="14" t="s">
        <v>349</v>
      </c>
      <c r="I20" s="105">
        <v>0.76400000000000001</v>
      </c>
      <c r="J20" s="104">
        <v>0.82</v>
      </c>
      <c r="K20" s="81">
        <v>78</v>
      </c>
      <c r="L20" s="81"/>
      <c r="M20" s="1" t="s">
        <v>672</v>
      </c>
      <c r="N20" s="1" t="s">
        <v>455</v>
      </c>
      <c r="O20" s="47"/>
      <c r="P20" s="50">
        <v>0</v>
      </c>
      <c r="Q20" s="50">
        <v>0</v>
      </c>
      <c r="R20" s="50"/>
      <c r="S20" s="50"/>
      <c r="T20" s="50"/>
      <c r="U20" s="50"/>
      <c r="V20" s="50"/>
      <c r="W20" s="50"/>
      <c r="X20" s="16"/>
      <c r="Y20" s="16"/>
      <c r="Z20" s="50"/>
      <c r="AA20" s="50"/>
      <c r="AB20" s="16"/>
      <c r="AC20" s="16"/>
      <c r="AD20" s="16"/>
      <c r="AE20" s="16"/>
    </row>
    <row r="21" spans="1:31" x14ac:dyDescent="0.3">
      <c r="A21" s="1"/>
      <c r="B21" s="1"/>
      <c r="C21" s="1" t="s">
        <v>469</v>
      </c>
      <c r="D21" s="1" t="s">
        <v>470</v>
      </c>
      <c r="E21" s="14" t="s">
        <v>44</v>
      </c>
      <c r="F21" s="14" t="s">
        <v>44</v>
      </c>
      <c r="G21" s="30" t="s">
        <v>40</v>
      </c>
      <c r="H21" s="30" t="s">
        <v>40</v>
      </c>
      <c r="I21" s="81">
        <v>490</v>
      </c>
      <c r="J21" s="81">
        <v>509</v>
      </c>
      <c r="K21" s="81">
        <v>490</v>
      </c>
      <c r="L21" s="81"/>
      <c r="M21" s="1" t="s">
        <v>676</v>
      </c>
      <c r="N21" s="1" t="s">
        <v>455</v>
      </c>
      <c r="O21" s="1">
        <v>101031</v>
      </c>
      <c r="P21" s="50">
        <v>0</v>
      </c>
      <c r="Q21" s="50">
        <v>0</v>
      </c>
      <c r="R21" s="50">
        <v>0</v>
      </c>
      <c r="S21" s="50">
        <v>0</v>
      </c>
      <c r="T21" s="50">
        <f>'Boekhouding 2023'!F10</f>
        <v>0</v>
      </c>
      <c r="U21" s="50">
        <f>'Boekhouding 2023'!G10</f>
        <v>0</v>
      </c>
      <c r="V21" s="50">
        <f>'Boekhouding 2024'!F10</f>
        <v>0</v>
      </c>
      <c r="W21" s="50">
        <f>'Boekhouding 2024'!G10</f>
        <v>0</v>
      </c>
      <c r="X21" s="16">
        <v>0</v>
      </c>
      <c r="Y21" s="16">
        <v>0</v>
      </c>
      <c r="Z21" s="50">
        <v>0</v>
      </c>
      <c r="AA21" s="50">
        <v>0</v>
      </c>
      <c r="AB21" s="16">
        <f>'Boekhouding 2023'!C10</f>
        <v>0</v>
      </c>
      <c r="AC21" s="16">
        <f>'Boekhouding 2023'!D10</f>
        <v>0</v>
      </c>
      <c r="AD21" s="16">
        <f>'Boekhouding 2024'!C10</f>
        <v>0</v>
      </c>
      <c r="AE21" s="16">
        <f>'Boekhouding 2024'!D10</f>
        <v>0</v>
      </c>
    </row>
    <row r="22" spans="1:31" s="19" customFormat="1" ht="57.6" x14ac:dyDescent="0.3">
      <c r="A22" s="15"/>
      <c r="B22" s="15" t="s">
        <v>132</v>
      </c>
      <c r="C22" s="15"/>
      <c r="D22" s="36" t="s">
        <v>922</v>
      </c>
      <c r="E22" s="38" t="s">
        <v>831</v>
      </c>
      <c r="F22" s="38" t="s">
        <v>831</v>
      </c>
      <c r="G22" s="38" t="s">
        <v>832</v>
      </c>
      <c r="H22" s="38" t="s">
        <v>832</v>
      </c>
      <c r="I22" s="127" t="s">
        <v>1345</v>
      </c>
      <c r="J22" s="146" t="s">
        <v>1454</v>
      </c>
      <c r="K22" s="146" t="s">
        <v>1568</v>
      </c>
      <c r="L22" s="82"/>
      <c r="M22" s="36" t="s">
        <v>825</v>
      </c>
      <c r="N22" s="15"/>
      <c r="O22" s="15" t="s">
        <v>747</v>
      </c>
      <c r="P22" s="29">
        <f t="shared" ref="P22:X22" si="8">P23+P24+P25+P26+P27</f>
        <v>600</v>
      </c>
      <c r="Q22" s="29">
        <f>Q23+Q24+Q25+Q26+Q27</f>
        <v>0</v>
      </c>
      <c r="R22" s="29">
        <f t="shared" si="8"/>
        <v>600</v>
      </c>
      <c r="S22" s="29">
        <f>S23+S24+S25+S26+S27</f>
        <v>0</v>
      </c>
      <c r="T22" s="29">
        <f t="shared" si="8"/>
        <v>500</v>
      </c>
      <c r="U22" s="29">
        <f>U23+U24+U25+U26+U27</f>
        <v>0</v>
      </c>
      <c r="V22" s="29">
        <f t="shared" si="8"/>
        <v>500</v>
      </c>
      <c r="W22" s="29">
        <f>W23+W24+W25+W26+W27</f>
        <v>0</v>
      </c>
      <c r="X22" s="29">
        <f t="shared" si="8"/>
        <v>500.38</v>
      </c>
      <c r="Y22" s="29">
        <f t="shared" ref="Y22:AE22" si="9">Y23+Y24+Y25+Y26+Y27</f>
        <v>0</v>
      </c>
      <c r="Z22" s="29">
        <f t="shared" si="9"/>
        <v>506.74</v>
      </c>
      <c r="AA22" s="29">
        <f t="shared" si="9"/>
        <v>0</v>
      </c>
      <c r="AB22" s="29">
        <f t="shared" si="9"/>
        <v>578.97</v>
      </c>
      <c r="AC22" s="29">
        <f t="shared" si="9"/>
        <v>0</v>
      </c>
      <c r="AD22" s="29">
        <f t="shared" si="9"/>
        <v>389.96</v>
      </c>
      <c r="AE22" s="29">
        <f t="shared" si="9"/>
        <v>0</v>
      </c>
    </row>
    <row r="23" spans="1:31" x14ac:dyDescent="0.3">
      <c r="A23" s="1"/>
      <c r="B23" s="1"/>
      <c r="C23" s="1" t="s">
        <v>133</v>
      </c>
      <c r="D23" s="1" t="s">
        <v>471</v>
      </c>
      <c r="E23" s="30" t="s">
        <v>42</v>
      </c>
      <c r="F23" s="30" t="s">
        <v>42</v>
      </c>
      <c r="G23" s="30" t="s">
        <v>42</v>
      </c>
      <c r="H23" s="30" t="s">
        <v>42</v>
      </c>
      <c r="I23" s="81">
        <v>484</v>
      </c>
      <c r="J23" s="81">
        <v>722</v>
      </c>
      <c r="K23" s="81">
        <f>332+294</f>
        <v>626</v>
      </c>
      <c r="L23" s="81"/>
      <c r="M23" s="1" t="s">
        <v>100</v>
      </c>
      <c r="N23" s="1" t="s">
        <v>80</v>
      </c>
      <c r="O23" s="1">
        <v>101041</v>
      </c>
      <c r="P23" s="16">
        <f>'Boekhouding 2021'!F10</f>
        <v>500</v>
      </c>
      <c r="Q23" s="16">
        <f>'Boekhouding 2021'!G10</f>
        <v>0</v>
      </c>
      <c r="R23" s="16">
        <f>'Boekhouding 2022'!F10</f>
        <v>500</v>
      </c>
      <c r="S23" s="16">
        <f>'Boekhouding 2022'!G10</f>
        <v>0</v>
      </c>
      <c r="T23" s="16">
        <f>'Boekhouding 2023'!F11</f>
        <v>500</v>
      </c>
      <c r="U23" s="16">
        <f>'Boekhouding 2023'!G11</f>
        <v>0</v>
      </c>
      <c r="V23" s="16">
        <f>'Boekhouding 2024'!F11</f>
        <v>500</v>
      </c>
      <c r="W23" s="16">
        <f>'Boekhouding 2024'!G11</f>
        <v>0</v>
      </c>
      <c r="X23" s="16">
        <f>'Boekhouding 2021'!C10</f>
        <v>500.38</v>
      </c>
      <c r="Y23" s="16">
        <f>'Boekhouding 2021'!D10</f>
        <v>0</v>
      </c>
      <c r="Z23" s="16">
        <f>'Boekhouding 2022'!C10</f>
        <v>506.74</v>
      </c>
      <c r="AA23" s="16">
        <f>'Boekhouding 2022'!D10</f>
        <v>0</v>
      </c>
      <c r="AB23" s="16">
        <f>'Boekhouding 2023'!C11</f>
        <v>578.97</v>
      </c>
      <c r="AC23" s="16">
        <f>'Boekhouding 2023'!D11</f>
        <v>0</v>
      </c>
      <c r="AD23" s="16">
        <f>'Boekhouding 2024'!C11</f>
        <v>389.96</v>
      </c>
      <c r="AE23" s="16">
        <f>'Boekhouding 2024'!D11</f>
        <v>0</v>
      </c>
    </row>
    <row r="24" spans="1:31" x14ac:dyDescent="0.3">
      <c r="A24" s="1"/>
      <c r="B24" s="1"/>
      <c r="C24" s="1" t="s">
        <v>134</v>
      </c>
      <c r="D24" s="1" t="s">
        <v>873</v>
      </c>
      <c r="E24" s="30" t="s">
        <v>42</v>
      </c>
      <c r="F24" s="30" t="s">
        <v>42</v>
      </c>
      <c r="G24" s="30" t="s">
        <v>42</v>
      </c>
      <c r="H24" s="30" t="s">
        <v>42</v>
      </c>
      <c r="I24" s="125">
        <v>2505</v>
      </c>
      <c r="J24" s="81">
        <v>2871</v>
      </c>
      <c r="K24" s="81">
        <v>3025</v>
      </c>
      <c r="L24" s="81"/>
      <c r="M24" s="1" t="s">
        <v>677</v>
      </c>
      <c r="N24" s="1" t="s">
        <v>80</v>
      </c>
      <c r="O24" s="1">
        <v>101042</v>
      </c>
      <c r="P24" s="16">
        <f>'Boekhouding 2021'!F11</f>
        <v>50</v>
      </c>
      <c r="Q24" s="16">
        <f>'Boekhouding 2021'!G11</f>
        <v>0</v>
      </c>
      <c r="R24" s="16">
        <f>'Boekhouding 2022'!F11</f>
        <v>50</v>
      </c>
      <c r="S24" s="16">
        <f>'Boekhouding 2022'!G11</f>
        <v>0</v>
      </c>
      <c r="T24" s="16">
        <f>'Boekhouding 2023'!F12</f>
        <v>0</v>
      </c>
      <c r="U24" s="16">
        <f>'Boekhouding 2023'!G12</f>
        <v>0</v>
      </c>
      <c r="V24" s="16">
        <f>'Boekhouding 2024'!F12</f>
        <v>0</v>
      </c>
      <c r="W24" s="16">
        <f>'Boekhouding 2024'!G12</f>
        <v>0</v>
      </c>
      <c r="X24" s="16">
        <f>'Boekhouding 2021'!C11</f>
        <v>0</v>
      </c>
      <c r="Y24" s="16">
        <f>'Boekhouding 2021'!D11</f>
        <v>0</v>
      </c>
      <c r="Z24" s="16">
        <f>'Boekhouding 2022'!C11</f>
        <v>0</v>
      </c>
      <c r="AA24" s="16">
        <f>'Boekhouding 2022'!D11</f>
        <v>0</v>
      </c>
      <c r="AB24" s="16">
        <f>'Boekhouding 2023'!C12</f>
        <v>0</v>
      </c>
      <c r="AC24" s="16">
        <f>'Boekhouding 2023'!D12</f>
        <v>0</v>
      </c>
      <c r="AD24" s="16">
        <f>'Boekhouding 2024'!C12</f>
        <v>0</v>
      </c>
      <c r="AE24" s="16">
        <f>'Boekhouding 2024'!D12</f>
        <v>0</v>
      </c>
    </row>
    <row r="25" spans="1:31" ht="28.8" x14ac:dyDescent="0.3">
      <c r="A25" s="1"/>
      <c r="B25" s="1"/>
      <c r="C25" s="1" t="s">
        <v>472</v>
      </c>
      <c r="D25" s="1" t="s">
        <v>1483</v>
      </c>
      <c r="E25" s="30" t="s">
        <v>42</v>
      </c>
      <c r="F25" s="30" t="s">
        <v>42</v>
      </c>
      <c r="G25" s="30" t="s">
        <v>42</v>
      </c>
      <c r="H25" s="30" t="s">
        <v>42</v>
      </c>
      <c r="I25" s="126">
        <v>867</v>
      </c>
      <c r="J25" s="145" t="s">
        <v>1485</v>
      </c>
      <c r="K25" s="145" t="s">
        <v>1567</v>
      </c>
      <c r="L25" s="81"/>
      <c r="M25" s="57" t="s">
        <v>1484</v>
      </c>
      <c r="N25" s="1" t="s">
        <v>80</v>
      </c>
      <c r="O25" s="1">
        <v>101043</v>
      </c>
      <c r="P25" s="16">
        <f>'Boekhouding 2021'!F12</f>
        <v>50</v>
      </c>
      <c r="Q25" s="16">
        <f>'Boekhouding 2021'!G12</f>
        <v>0</v>
      </c>
      <c r="R25" s="16">
        <f>'Boekhouding 2022'!F12</f>
        <v>50</v>
      </c>
      <c r="S25" s="16">
        <f>'Boekhouding 2022'!G12</f>
        <v>0</v>
      </c>
      <c r="T25" s="16">
        <f>'Boekhouding 2023'!F13</f>
        <v>0</v>
      </c>
      <c r="U25" s="16">
        <f>'Boekhouding 2023'!G13</f>
        <v>0</v>
      </c>
      <c r="V25" s="16">
        <f>'Boekhouding 2024'!F13</f>
        <v>0</v>
      </c>
      <c r="W25" s="16">
        <f>'Boekhouding 2024'!G13</f>
        <v>0</v>
      </c>
      <c r="X25" s="16">
        <f>'Boekhouding 2021'!C12</f>
        <v>0</v>
      </c>
      <c r="Y25" s="16">
        <f>'Boekhouding 2021'!D12</f>
        <v>0</v>
      </c>
      <c r="Z25" s="16">
        <f>'Boekhouding 2022'!C12</f>
        <v>0</v>
      </c>
      <c r="AA25" s="16">
        <f>'Boekhouding 2022'!D12</f>
        <v>0</v>
      </c>
      <c r="AB25" s="16">
        <f>'Boekhouding 2023'!C13</f>
        <v>0</v>
      </c>
      <c r="AC25" s="16">
        <f>'Boekhouding 2023'!D13</f>
        <v>0</v>
      </c>
      <c r="AD25" s="16">
        <f>'Boekhouding 2024'!C13</f>
        <v>0</v>
      </c>
      <c r="AE25" s="16">
        <f>'Boekhouding 2024'!D13</f>
        <v>0</v>
      </c>
    </row>
    <row r="26" spans="1:31" x14ac:dyDescent="0.3">
      <c r="A26" s="1"/>
      <c r="B26" s="1"/>
      <c r="C26" s="1" t="s">
        <v>473</v>
      </c>
      <c r="D26" s="1" t="s">
        <v>474</v>
      </c>
      <c r="E26" s="14" t="s">
        <v>44</v>
      </c>
      <c r="F26" s="14" t="s">
        <v>78</v>
      </c>
      <c r="G26" s="14" t="s">
        <v>44</v>
      </c>
      <c r="H26" s="14" t="s">
        <v>44</v>
      </c>
      <c r="I26" s="96" t="s">
        <v>1286</v>
      </c>
      <c r="J26" s="81" t="s">
        <v>1287</v>
      </c>
      <c r="K26" s="96"/>
      <c r="L26" s="96"/>
      <c r="M26" s="1" t="s">
        <v>419</v>
      </c>
      <c r="N26" s="1" t="s">
        <v>80</v>
      </c>
      <c r="O26" s="1"/>
      <c r="P26" s="16">
        <v>0</v>
      </c>
      <c r="Q26" s="16">
        <v>0</v>
      </c>
      <c r="R26" s="16"/>
      <c r="S26" s="16"/>
      <c r="T26" s="16"/>
      <c r="U26" s="16"/>
      <c r="V26" s="16"/>
      <c r="W26" s="16"/>
      <c r="X26" s="16"/>
      <c r="Y26" s="16"/>
      <c r="Z26" s="16"/>
      <c r="AA26" s="16"/>
      <c r="AB26" s="16"/>
      <c r="AC26" s="16"/>
      <c r="AD26" s="16"/>
      <c r="AE26" s="16"/>
    </row>
    <row r="27" spans="1:31" x14ac:dyDescent="0.3">
      <c r="A27" s="1"/>
      <c r="B27" s="1"/>
      <c r="C27" s="1" t="s">
        <v>475</v>
      </c>
      <c r="D27" s="1" t="s">
        <v>476</v>
      </c>
      <c r="E27" s="14" t="s">
        <v>44</v>
      </c>
      <c r="F27" s="14" t="s">
        <v>349</v>
      </c>
      <c r="G27" s="14" t="s">
        <v>349</v>
      </c>
      <c r="H27" s="14" t="s">
        <v>349</v>
      </c>
      <c r="I27" s="96" t="s">
        <v>1286</v>
      </c>
      <c r="J27" s="81">
        <v>120</v>
      </c>
      <c r="K27" s="81">
        <v>123</v>
      </c>
      <c r="L27" s="87"/>
      <c r="M27" s="1" t="s">
        <v>908</v>
      </c>
      <c r="N27" s="1" t="s">
        <v>80</v>
      </c>
      <c r="O27" s="1"/>
      <c r="P27" s="16">
        <v>0</v>
      </c>
      <c r="Q27" s="16">
        <v>0</v>
      </c>
      <c r="R27" s="16"/>
      <c r="S27" s="16"/>
      <c r="T27" s="16"/>
      <c r="U27" s="16"/>
      <c r="V27" s="16"/>
      <c r="W27" s="16"/>
      <c r="X27" s="16"/>
      <c r="Y27" s="16"/>
      <c r="Z27" s="16"/>
      <c r="AA27" s="16"/>
      <c r="AB27" s="16"/>
      <c r="AC27" s="16"/>
      <c r="AD27" s="16"/>
      <c r="AE27" s="16"/>
    </row>
    <row r="28" spans="1:31" s="19" customFormat="1" ht="43.2" x14ac:dyDescent="0.3">
      <c r="A28" s="15"/>
      <c r="B28" s="15" t="s">
        <v>477</v>
      </c>
      <c r="C28" s="15"/>
      <c r="D28" s="36" t="s">
        <v>923</v>
      </c>
      <c r="E28" s="38" t="s">
        <v>831</v>
      </c>
      <c r="F28" s="38" t="s">
        <v>831</v>
      </c>
      <c r="G28" s="38" t="s">
        <v>832</v>
      </c>
      <c r="H28" s="38" t="s">
        <v>832</v>
      </c>
      <c r="I28" s="107">
        <v>65</v>
      </c>
      <c r="J28" s="82">
        <v>40</v>
      </c>
      <c r="K28" s="141">
        <v>21</v>
      </c>
      <c r="L28" s="82"/>
      <c r="M28" s="171" t="s">
        <v>678</v>
      </c>
      <c r="N28" s="15"/>
      <c r="O28" s="15" t="s">
        <v>748</v>
      </c>
      <c r="P28" s="29">
        <f t="shared" ref="P28:X28" si="10">P29+P30+P31+P32+P33</f>
        <v>1000</v>
      </c>
      <c r="Q28" s="29">
        <f>Q29+Q30+Q31+Q32+Q33</f>
        <v>750</v>
      </c>
      <c r="R28" s="29">
        <f t="shared" si="10"/>
        <v>1000</v>
      </c>
      <c r="S28" s="29">
        <f>S29+S30+S31+S32+S33</f>
        <v>750</v>
      </c>
      <c r="T28" s="29">
        <f t="shared" si="10"/>
        <v>250</v>
      </c>
      <c r="U28" s="29">
        <f>U29+U30+U31+U32+U33</f>
        <v>250</v>
      </c>
      <c r="V28" s="29">
        <f t="shared" si="10"/>
        <v>1000</v>
      </c>
      <c r="W28" s="29">
        <f>W29+W30+W31+W32+W33</f>
        <v>750</v>
      </c>
      <c r="X28" s="29">
        <f t="shared" si="10"/>
        <v>0</v>
      </c>
      <c r="Y28" s="29">
        <f t="shared" ref="Y28:AE28" si="11">Y29+Y30+Y31+Y32+Y33</f>
        <v>0</v>
      </c>
      <c r="Z28" s="29">
        <f t="shared" si="11"/>
        <v>0</v>
      </c>
      <c r="AA28" s="29">
        <f t="shared" si="11"/>
        <v>0</v>
      </c>
      <c r="AB28" s="29">
        <f t="shared" si="11"/>
        <v>0</v>
      </c>
      <c r="AC28" s="29">
        <f t="shared" si="11"/>
        <v>0</v>
      </c>
      <c r="AD28" s="29">
        <f t="shared" si="11"/>
        <v>55</v>
      </c>
      <c r="AE28" s="29">
        <f t="shared" si="11"/>
        <v>0</v>
      </c>
    </row>
    <row r="29" spans="1:31" x14ac:dyDescent="0.3">
      <c r="A29" s="1"/>
      <c r="B29" s="1"/>
      <c r="C29" s="1" t="s">
        <v>478</v>
      </c>
      <c r="D29" s="1" t="s">
        <v>479</v>
      </c>
      <c r="E29" s="14" t="s">
        <v>78</v>
      </c>
      <c r="F29" s="14" t="s">
        <v>70</v>
      </c>
      <c r="G29" s="14" t="s">
        <v>70</v>
      </c>
      <c r="H29" s="14" t="s">
        <v>70</v>
      </c>
      <c r="I29" s="81">
        <v>64</v>
      </c>
      <c r="J29" s="81">
        <v>40</v>
      </c>
      <c r="K29" s="87"/>
      <c r="L29" s="111">
        <v>45633</v>
      </c>
      <c r="M29" s="1" t="s">
        <v>344</v>
      </c>
      <c r="N29" s="1" t="s">
        <v>80</v>
      </c>
      <c r="O29" s="1">
        <v>101051</v>
      </c>
      <c r="P29" s="16">
        <f>'Boekhouding 2021'!F13</f>
        <v>1000</v>
      </c>
      <c r="Q29" s="16">
        <f>'Boekhouding 2021'!G13</f>
        <v>750</v>
      </c>
      <c r="R29" s="16">
        <f>'Boekhouding 2022'!F13</f>
        <v>1000</v>
      </c>
      <c r="S29" s="16">
        <f>'Boekhouding 2022'!G13</f>
        <v>750</v>
      </c>
      <c r="T29" s="16">
        <f>'Boekhouding 2023'!F14</f>
        <v>250</v>
      </c>
      <c r="U29" s="16">
        <f>'Boekhouding 2023'!G14</f>
        <v>250</v>
      </c>
      <c r="V29" s="16">
        <f>'Boekhouding 2024'!F14</f>
        <v>1000</v>
      </c>
      <c r="W29" s="16">
        <f>'Boekhouding 2024'!G14</f>
        <v>750</v>
      </c>
      <c r="X29" s="16">
        <f>'Boekhouding 2021'!C13</f>
        <v>0</v>
      </c>
      <c r="Y29" s="16">
        <f>'Boekhouding 2021'!D13</f>
        <v>0</v>
      </c>
      <c r="Z29" s="16">
        <f>'Boekhouding 2022'!C13</f>
        <v>0</v>
      </c>
      <c r="AA29" s="16">
        <f>'Boekhouding 2022'!D13</f>
        <v>0</v>
      </c>
      <c r="AB29" s="16">
        <f>'Boekhouding 2023'!C14</f>
        <v>0</v>
      </c>
      <c r="AC29" s="16">
        <f>'Boekhouding 2023'!D14</f>
        <v>0</v>
      </c>
      <c r="AD29" s="16">
        <f>'Boekhouding 2024'!C14</f>
        <v>55</v>
      </c>
      <c r="AE29" s="16">
        <f>'Boekhouding 2024'!D14</f>
        <v>0</v>
      </c>
    </row>
    <row r="30" spans="1:31" x14ac:dyDescent="0.3">
      <c r="A30" s="1"/>
      <c r="B30" s="1"/>
      <c r="C30" s="1" t="s">
        <v>480</v>
      </c>
      <c r="D30" s="1" t="s">
        <v>481</v>
      </c>
      <c r="E30" s="14" t="s">
        <v>78</v>
      </c>
      <c r="F30" s="14" t="s">
        <v>70</v>
      </c>
      <c r="G30" s="14" t="s">
        <v>70</v>
      </c>
      <c r="H30" s="14" t="s">
        <v>70</v>
      </c>
      <c r="I30" s="128">
        <v>0.80400000000000005</v>
      </c>
      <c r="J30" s="104">
        <v>0.72</v>
      </c>
      <c r="K30" s="87"/>
      <c r="L30" s="87"/>
      <c r="M30" s="1" t="s">
        <v>115</v>
      </c>
      <c r="N30" s="1" t="s">
        <v>80</v>
      </c>
      <c r="O30" s="1"/>
      <c r="P30" s="16">
        <v>0</v>
      </c>
      <c r="Q30" s="16">
        <v>0</v>
      </c>
      <c r="R30" s="16"/>
      <c r="S30" s="16"/>
      <c r="T30" s="16"/>
      <c r="U30" s="16"/>
      <c r="V30" s="16"/>
      <c r="W30" s="16"/>
      <c r="X30" s="16"/>
      <c r="Y30" s="16"/>
      <c r="Z30" s="16"/>
      <c r="AA30" s="16"/>
      <c r="AB30" s="16"/>
      <c r="AC30" s="16"/>
      <c r="AD30" s="16"/>
      <c r="AE30" s="16"/>
    </row>
    <row r="31" spans="1:31" x14ac:dyDescent="0.3">
      <c r="A31" s="1"/>
      <c r="B31" s="1"/>
      <c r="C31" s="1" t="s">
        <v>482</v>
      </c>
      <c r="D31" s="1" t="s">
        <v>483</v>
      </c>
      <c r="E31" s="14" t="s">
        <v>78</v>
      </c>
      <c r="F31" s="14" t="s">
        <v>71</v>
      </c>
      <c r="G31" s="14" t="s">
        <v>71</v>
      </c>
      <c r="H31" s="14" t="s">
        <v>71</v>
      </c>
      <c r="I31" s="81">
        <v>1</v>
      </c>
      <c r="J31" s="81">
        <v>0</v>
      </c>
      <c r="K31" s="87"/>
      <c r="L31" s="87"/>
      <c r="M31" s="1" t="s">
        <v>116</v>
      </c>
      <c r="N31" s="1" t="s">
        <v>80</v>
      </c>
      <c r="O31" s="1"/>
      <c r="P31" s="16">
        <v>0</v>
      </c>
      <c r="Q31" s="16">
        <v>0</v>
      </c>
      <c r="R31" s="16"/>
      <c r="S31" s="16"/>
      <c r="T31" s="16"/>
      <c r="U31" s="16"/>
      <c r="V31" s="16"/>
      <c r="W31" s="16"/>
      <c r="X31" s="16"/>
      <c r="Y31" s="16"/>
      <c r="Z31" s="16"/>
      <c r="AA31" s="16"/>
      <c r="AB31" s="16"/>
      <c r="AC31" s="16"/>
      <c r="AD31" s="16"/>
      <c r="AE31" s="16"/>
    </row>
    <row r="32" spans="1:31" x14ac:dyDescent="0.3">
      <c r="A32" s="1"/>
      <c r="B32" s="1"/>
      <c r="C32" s="1" t="s">
        <v>484</v>
      </c>
      <c r="D32" s="1" t="s">
        <v>485</v>
      </c>
      <c r="E32" s="30" t="s">
        <v>40</v>
      </c>
      <c r="F32" s="30" t="s">
        <v>40</v>
      </c>
      <c r="G32" s="30" t="s">
        <v>40</v>
      </c>
      <c r="H32" s="30" t="s">
        <v>40</v>
      </c>
      <c r="I32" s="81">
        <v>35</v>
      </c>
      <c r="J32" s="81">
        <v>40</v>
      </c>
      <c r="K32" s="81">
        <v>45</v>
      </c>
      <c r="L32" s="81"/>
      <c r="M32" s="1" t="s">
        <v>358</v>
      </c>
      <c r="N32" s="1" t="s">
        <v>455</v>
      </c>
      <c r="O32" s="1"/>
      <c r="P32" s="16">
        <v>0</v>
      </c>
      <c r="Q32" s="16">
        <v>0</v>
      </c>
      <c r="R32" s="16"/>
      <c r="S32" s="16"/>
      <c r="T32" s="16"/>
      <c r="U32" s="16"/>
      <c r="V32" s="16"/>
      <c r="W32" s="16"/>
      <c r="X32" s="16"/>
      <c r="Y32" s="16"/>
      <c r="Z32" s="16"/>
      <c r="AA32" s="16"/>
      <c r="AB32" s="16"/>
      <c r="AC32" s="16"/>
      <c r="AD32" s="16"/>
      <c r="AE32" s="16"/>
    </row>
    <row r="33" spans="1:31" x14ac:dyDescent="0.3">
      <c r="A33" s="1"/>
      <c r="B33" s="1"/>
      <c r="C33" s="1" t="s">
        <v>486</v>
      </c>
      <c r="D33" s="1" t="s">
        <v>487</v>
      </c>
      <c r="E33" s="14" t="s">
        <v>79</v>
      </c>
      <c r="F33" s="14" t="s">
        <v>79</v>
      </c>
      <c r="G33" s="14" t="s">
        <v>79</v>
      </c>
      <c r="H33" s="14" t="s">
        <v>79</v>
      </c>
      <c r="I33" s="81">
        <v>65</v>
      </c>
      <c r="J33" s="81">
        <v>60</v>
      </c>
      <c r="K33" s="81">
        <v>21</v>
      </c>
      <c r="L33" s="81"/>
      <c r="M33" s="1" t="s">
        <v>678</v>
      </c>
      <c r="N33" s="1" t="s">
        <v>455</v>
      </c>
      <c r="O33" s="1"/>
      <c r="P33" s="16">
        <v>0</v>
      </c>
      <c r="Q33" s="16">
        <v>0</v>
      </c>
      <c r="R33" s="16"/>
      <c r="S33" s="16"/>
      <c r="T33" s="16"/>
      <c r="U33" s="16"/>
      <c r="V33" s="16"/>
      <c r="W33" s="16"/>
      <c r="X33" s="16"/>
      <c r="Y33" s="16"/>
      <c r="Z33" s="16"/>
      <c r="AA33" s="16"/>
      <c r="AB33" s="16"/>
      <c r="AC33" s="16"/>
      <c r="AD33" s="16"/>
      <c r="AE33" s="16"/>
    </row>
  </sheetData>
  <mergeCells count="7">
    <mergeCell ref="X3:AE3"/>
    <mergeCell ref="A1:N1"/>
    <mergeCell ref="A2:F2"/>
    <mergeCell ref="G2:N2"/>
    <mergeCell ref="E3:H3"/>
    <mergeCell ref="I3:L3"/>
    <mergeCell ref="P3:W3"/>
  </mergeCells>
  <pageMargins left="0.7" right="0.7" top="0.75" bottom="0.75" header="0.3" footer="0.3"/>
  <pageSetup paperSize="9" orientation="portrait" r:id="rId1"/>
  <ignoredErrors>
    <ignoredError sqref="E16:F16 E22 E2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0E210-B9A2-4307-8959-15E615E07D78}">
  <sheetPr>
    <tabColor rgb="FF00B050"/>
  </sheetPr>
  <dimension ref="A1:AE26"/>
  <sheetViews>
    <sheetView topLeftCell="A6" workbookViewId="0">
      <selection activeCell="L28" sqref="L28"/>
    </sheetView>
  </sheetViews>
  <sheetFormatPr defaultColWidth="9.109375" defaultRowHeight="14.4" x14ac:dyDescent="0.3"/>
  <cols>
    <col min="1" max="1" width="5.33203125" bestFit="1" customWidth="1"/>
    <col min="2" max="2" width="11.109375" bestFit="1" customWidth="1"/>
    <col min="3" max="3" width="16.5546875" bestFit="1" customWidth="1"/>
    <col min="4" max="4" width="51.88671875" customWidth="1"/>
    <col min="5" max="7" width="5.5546875" style="11" hidden="1" customWidth="1"/>
    <col min="8" max="8" width="5.5546875" style="11" customWidth="1"/>
    <col min="9" max="11" width="5.5546875" style="11" hidden="1" customWidth="1"/>
    <col min="12" max="12" width="5.5546875" style="11" customWidth="1"/>
    <col min="13" max="13" width="40"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169</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43.2" x14ac:dyDescent="0.3">
      <c r="A5" s="9" t="s">
        <v>155</v>
      </c>
      <c r="B5" s="9"/>
      <c r="C5" s="9"/>
      <c r="D5" s="41" t="s">
        <v>943</v>
      </c>
      <c r="E5" s="17">
        <v>50</v>
      </c>
      <c r="F5" s="17">
        <v>60</v>
      </c>
      <c r="G5" s="17">
        <v>70</v>
      </c>
      <c r="H5" s="17">
        <v>70</v>
      </c>
      <c r="I5" s="98">
        <v>58</v>
      </c>
      <c r="J5" s="98">
        <v>71</v>
      </c>
      <c r="K5" s="98">
        <v>73</v>
      </c>
      <c r="L5" s="98"/>
      <c r="M5" s="9" t="s">
        <v>860</v>
      </c>
      <c r="N5" s="9"/>
      <c r="O5" s="9" t="s">
        <v>749</v>
      </c>
      <c r="P5" s="28">
        <f>'Boekhouding 2021'!F14</f>
        <v>50100</v>
      </c>
      <c r="Q5" s="28">
        <f>'Boekhouding 2021'!G14</f>
        <v>25500</v>
      </c>
      <c r="R5" s="28">
        <f>R6+R15+R22</f>
        <v>50850</v>
      </c>
      <c r="S5" s="28">
        <f>S6+S15+S22</f>
        <v>25500</v>
      </c>
      <c r="T5" s="28">
        <f>T6+T15+T22</f>
        <v>50000</v>
      </c>
      <c r="U5" s="28">
        <f t="shared" ref="U5:AE5" si="0">U6+U15+U22</f>
        <v>26500</v>
      </c>
      <c r="V5" s="28">
        <f t="shared" si="0"/>
        <v>59500</v>
      </c>
      <c r="W5" s="28">
        <f t="shared" si="0"/>
        <v>26500</v>
      </c>
      <c r="X5" s="28">
        <f t="shared" si="0"/>
        <v>30184.639999999999</v>
      </c>
      <c r="Y5" s="28">
        <f t="shared" si="0"/>
        <v>11721.300000000001</v>
      </c>
      <c r="Z5" s="28">
        <f t="shared" si="0"/>
        <v>48780.51</v>
      </c>
      <c r="AA5" s="28">
        <f t="shared" si="0"/>
        <v>24862.7</v>
      </c>
      <c r="AB5" s="28">
        <f t="shared" si="0"/>
        <v>51324.44</v>
      </c>
      <c r="AC5" s="28">
        <f t="shared" si="0"/>
        <v>22620.1</v>
      </c>
      <c r="AD5" s="28">
        <f t="shared" si="0"/>
        <v>58750.33</v>
      </c>
      <c r="AE5" s="28">
        <f t="shared" si="0"/>
        <v>22966</v>
      </c>
    </row>
    <row r="6" spans="1:31" s="19" customFormat="1" ht="28.8" x14ac:dyDescent="0.3">
      <c r="A6" s="15"/>
      <c r="B6" s="15" t="s">
        <v>156</v>
      </c>
      <c r="C6" s="15"/>
      <c r="D6" s="36" t="s">
        <v>944</v>
      </c>
      <c r="E6" s="17">
        <v>25</v>
      </c>
      <c r="F6" s="17">
        <v>30</v>
      </c>
      <c r="G6" s="17">
        <v>35</v>
      </c>
      <c r="H6" s="17">
        <v>35</v>
      </c>
      <c r="I6" s="82">
        <v>40</v>
      </c>
      <c r="J6" s="82">
        <v>36</v>
      </c>
      <c r="K6" s="82">
        <v>17</v>
      </c>
      <c r="L6" s="82"/>
      <c r="M6" s="1" t="s">
        <v>858</v>
      </c>
      <c r="N6" s="1"/>
      <c r="O6" s="15" t="s">
        <v>750</v>
      </c>
      <c r="P6" s="29">
        <f>P7+P8+P9+P10+P11+P12+P13+P14</f>
        <v>4600</v>
      </c>
      <c r="Q6" s="29">
        <f>Q7+Q8+Q9+Q10+Q11+Q12+Q13+Q14</f>
        <v>0</v>
      </c>
      <c r="R6" s="29">
        <f>R7+R8+R9+R10+R11+R12+R13+R14</f>
        <v>4600</v>
      </c>
      <c r="S6" s="29">
        <f>S7+S8+S9+S10+S11+S12+S13+S14</f>
        <v>0</v>
      </c>
      <c r="T6" s="29">
        <f>T7+T8+T9+T10+T11+T12+T13+T14</f>
        <v>2000</v>
      </c>
      <c r="U6" s="29">
        <f t="shared" ref="U6:AE6" si="1">U7+U8+U9+U10+U11+U12+U13+U14</f>
        <v>0</v>
      </c>
      <c r="V6" s="29">
        <f t="shared" si="1"/>
        <v>4000</v>
      </c>
      <c r="W6" s="29">
        <f t="shared" si="1"/>
        <v>0</v>
      </c>
      <c r="X6" s="29">
        <f t="shared" si="1"/>
        <v>2349.96</v>
      </c>
      <c r="Y6" s="29">
        <f t="shared" si="1"/>
        <v>43.1</v>
      </c>
      <c r="Z6" s="29">
        <f t="shared" si="1"/>
        <v>3665.97</v>
      </c>
      <c r="AA6" s="29">
        <f t="shared" si="1"/>
        <v>0</v>
      </c>
      <c r="AB6" s="29">
        <f t="shared" si="1"/>
        <v>810.49</v>
      </c>
      <c r="AC6" s="29">
        <f t="shared" si="1"/>
        <v>0</v>
      </c>
      <c r="AD6" s="29">
        <f t="shared" si="1"/>
        <v>3313.73</v>
      </c>
      <c r="AE6" s="29">
        <f t="shared" si="1"/>
        <v>450</v>
      </c>
    </row>
    <row r="7" spans="1:31" x14ac:dyDescent="0.3">
      <c r="A7" s="1"/>
      <c r="B7" s="1"/>
      <c r="C7" s="1" t="s">
        <v>157</v>
      </c>
      <c r="D7" s="1" t="s">
        <v>404</v>
      </c>
      <c r="E7" s="14" t="s">
        <v>349</v>
      </c>
      <c r="F7" s="14" t="s">
        <v>349</v>
      </c>
      <c r="G7" s="14" t="s">
        <v>349</v>
      </c>
      <c r="H7" s="14" t="s">
        <v>349</v>
      </c>
      <c r="I7" s="81">
        <v>5</v>
      </c>
      <c r="J7" s="81">
        <v>5</v>
      </c>
      <c r="K7" s="81">
        <v>3</v>
      </c>
      <c r="L7" s="81"/>
      <c r="M7" s="1" t="s">
        <v>679</v>
      </c>
      <c r="N7" s="1" t="s">
        <v>489</v>
      </c>
      <c r="O7" s="1"/>
      <c r="P7" s="16">
        <v>0</v>
      </c>
      <c r="Q7" s="16">
        <v>0</v>
      </c>
      <c r="R7" s="16">
        <v>0</v>
      </c>
      <c r="S7" s="16">
        <v>0</v>
      </c>
      <c r="T7" s="16"/>
      <c r="U7" s="16"/>
      <c r="V7" s="16"/>
      <c r="W7" s="16"/>
      <c r="X7" s="16">
        <v>0</v>
      </c>
      <c r="Y7" s="16">
        <v>0</v>
      </c>
      <c r="Z7" s="16">
        <v>0</v>
      </c>
      <c r="AA7" s="16">
        <v>0</v>
      </c>
      <c r="AB7" s="16"/>
      <c r="AC7" s="16"/>
      <c r="AD7" s="16"/>
      <c r="AE7" s="16"/>
    </row>
    <row r="8" spans="1:31" x14ac:dyDescent="0.3">
      <c r="A8" s="1"/>
      <c r="B8" s="1"/>
      <c r="C8" s="1" t="s">
        <v>158</v>
      </c>
      <c r="D8" s="1" t="s">
        <v>856</v>
      </c>
      <c r="E8" s="30" t="s">
        <v>42</v>
      </c>
      <c r="F8" s="30" t="s">
        <v>42</v>
      </c>
      <c r="G8" s="30" t="s">
        <v>42</v>
      </c>
      <c r="H8" s="30" t="s">
        <v>42</v>
      </c>
      <c r="I8" s="81" t="s">
        <v>1287</v>
      </c>
      <c r="J8" s="81" t="s">
        <v>1287</v>
      </c>
      <c r="K8" s="81" t="s">
        <v>1287</v>
      </c>
      <c r="L8" s="81"/>
      <c r="M8" s="1" t="s">
        <v>407</v>
      </c>
      <c r="N8" s="1" t="s">
        <v>489</v>
      </c>
      <c r="O8" s="1">
        <v>102011</v>
      </c>
      <c r="P8" s="16">
        <f>'Boekhouding 2021'!F15</f>
        <v>3000</v>
      </c>
      <c r="Q8" s="16">
        <f>'Boekhouding 2021'!G15</f>
        <v>0</v>
      </c>
      <c r="R8" s="16">
        <f>'Boekhouding 2022'!F15</f>
        <v>3000</v>
      </c>
      <c r="S8" s="16">
        <f>'Boekhouding 2022'!G15</f>
        <v>0</v>
      </c>
      <c r="T8" s="16">
        <f>'Boekhouding 2023'!F16</f>
        <v>2000</v>
      </c>
      <c r="U8" s="16">
        <f>'Boekhouding 2023'!G16</f>
        <v>0</v>
      </c>
      <c r="V8" s="16">
        <f>'Boekhouding 2024'!F16</f>
        <v>4000</v>
      </c>
      <c r="W8" s="16">
        <f>'Boekhouding 2024'!G16</f>
        <v>0</v>
      </c>
      <c r="X8" s="16">
        <f>'Boekhouding 2021'!C15</f>
        <v>956.42</v>
      </c>
      <c r="Y8" s="16">
        <f>'Boekhouding 2021'!D15</f>
        <v>43.1</v>
      </c>
      <c r="Z8" s="16">
        <f>'Boekhouding 2022'!C15</f>
        <v>2034.11</v>
      </c>
      <c r="AA8" s="16">
        <f>'Boekhouding 2022'!D15</f>
        <v>0</v>
      </c>
      <c r="AB8" s="16">
        <f>'Boekhouding 2023'!C16</f>
        <v>810.49</v>
      </c>
      <c r="AC8" s="16">
        <f>'Boekhouding 2023'!D16</f>
        <v>0</v>
      </c>
      <c r="AD8" s="16">
        <f>'Boekhouding 2024'!C16</f>
        <v>3313.73</v>
      </c>
      <c r="AE8" s="16">
        <f>'Boekhouding 2024'!D16</f>
        <v>450</v>
      </c>
    </row>
    <row r="9" spans="1:31" x14ac:dyDescent="0.3">
      <c r="A9" s="1"/>
      <c r="B9" s="1"/>
      <c r="C9" s="1" t="s">
        <v>159</v>
      </c>
      <c r="D9" s="1" t="s">
        <v>857</v>
      </c>
      <c r="E9" s="14" t="s">
        <v>71</v>
      </c>
      <c r="F9" s="14" t="s">
        <v>71</v>
      </c>
      <c r="G9" s="14" t="s">
        <v>71</v>
      </c>
      <c r="H9" s="14" t="s">
        <v>71</v>
      </c>
      <c r="I9" s="81">
        <v>1</v>
      </c>
      <c r="J9" s="81" t="s">
        <v>1287</v>
      </c>
      <c r="K9" s="81">
        <v>1</v>
      </c>
      <c r="L9" s="81"/>
      <c r="M9" s="1" t="s">
        <v>408</v>
      </c>
      <c r="N9" s="1" t="s">
        <v>489</v>
      </c>
      <c r="O9" s="1"/>
      <c r="P9" s="16">
        <v>0</v>
      </c>
      <c r="Q9" s="16">
        <v>0</v>
      </c>
      <c r="R9" s="16">
        <v>0</v>
      </c>
      <c r="S9" s="16">
        <v>0</v>
      </c>
      <c r="T9" s="16"/>
      <c r="U9" s="16"/>
      <c r="V9" s="16"/>
      <c r="W9" s="16"/>
      <c r="X9" s="16">
        <v>0</v>
      </c>
      <c r="Y9" s="16">
        <v>0</v>
      </c>
      <c r="Z9" s="16">
        <v>0</v>
      </c>
      <c r="AA9" s="16">
        <v>0</v>
      </c>
      <c r="AB9" s="16"/>
      <c r="AC9" s="16"/>
      <c r="AD9" s="16"/>
      <c r="AE9" s="16"/>
    </row>
    <row r="10" spans="1:31" x14ac:dyDescent="0.3">
      <c r="A10" s="1"/>
      <c r="B10" s="1"/>
      <c r="C10" s="1" t="s">
        <v>160</v>
      </c>
      <c r="D10" s="1" t="s">
        <v>405</v>
      </c>
      <c r="E10" s="14" t="s">
        <v>71</v>
      </c>
      <c r="F10" s="14" t="s">
        <v>71</v>
      </c>
      <c r="G10" s="14" t="s">
        <v>71</v>
      </c>
      <c r="H10" s="14" t="s">
        <v>71</v>
      </c>
      <c r="I10" s="81" t="s">
        <v>1287</v>
      </c>
      <c r="J10" s="81" t="s">
        <v>1287</v>
      </c>
      <c r="K10" s="81" t="s">
        <v>1287</v>
      </c>
      <c r="L10" s="81"/>
      <c r="M10" s="1" t="s">
        <v>855</v>
      </c>
      <c r="N10" s="1" t="s">
        <v>489</v>
      </c>
      <c r="O10" s="1"/>
      <c r="P10" s="16">
        <v>0</v>
      </c>
      <c r="Q10" s="16">
        <v>0</v>
      </c>
      <c r="R10" s="16">
        <v>0</v>
      </c>
      <c r="S10" s="16">
        <v>0</v>
      </c>
      <c r="T10" s="16"/>
      <c r="U10" s="16"/>
      <c r="V10" s="16"/>
      <c r="W10" s="16"/>
      <c r="X10" s="16">
        <v>0</v>
      </c>
      <c r="Y10" s="16">
        <v>0</v>
      </c>
      <c r="Z10" s="16">
        <v>0</v>
      </c>
      <c r="AA10" s="16">
        <v>0</v>
      </c>
      <c r="AB10" s="16"/>
      <c r="AC10" s="16"/>
      <c r="AD10" s="16"/>
      <c r="AE10" s="16"/>
    </row>
    <row r="11" spans="1:31" x14ac:dyDescent="0.3">
      <c r="A11" s="1"/>
      <c r="B11" s="1"/>
      <c r="C11" s="1" t="s">
        <v>401</v>
      </c>
      <c r="D11" s="1" t="s">
        <v>909</v>
      </c>
      <c r="E11" s="14" t="s">
        <v>330</v>
      </c>
      <c r="F11" s="14" t="s">
        <v>330</v>
      </c>
      <c r="G11" s="14" t="s">
        <v>330</v>
      </c>
      <c r="H11" s="14" t="s">
        <v>330</v>
      </c>
      <c r="I11" s="81" t="s">
        <v>1290</v>
      </c>
      <c r="J11" s="87"/>
      <c r="K11" s="81">
        <v>2</v>
      </c>
      <c r="L11" s="87"/>
      <c r="M11" s="1" t="s">
        <v>874</v>
      </c>
      <c r="N11" s="1" t="s">
        <v>489</v>
      </c>
      <c r="O11" s="1"/>
      <c r="P11" s="16">
        <v>0</v>
      </c>
      <c r="Q11" s="16">
        <v>0</v>
      </c>
      <c r="R11" s="16">
        <v>0</v>
      </c>
      <c r="S11" s="16">
        <v>0</v>
      </c>
      <c r="T11" s="16"/>
      <c r="U11" s="16"/>
      <c r="V11" s="16"/>
      <c r="W11" s="16"/>
      <c r="X11" s="16">
        <v>0</v>
      </c>
      <c r="Y11" s="16">
        <v>0</v>
      </c>
      <c r="Z11" s="16">
        <v>0</v>
      </c>
      <c r="AA11" s="16">
        <v>0</v>
      </c>
      <c r="AB11" s="16"/>
      <c r="AC11" s="16"/>
      <c r="AD11" s="16"/>
      <c r="AE11" s="16"/>
    </row>
    <row r="12" spans="1:31" s="19" customFormat="1" x14ac:dyDescent="0.3">
      <c r="A12" s="1"/>
      <c r="B12" s="1"/>
      <c r="C12" s="1" t="s">
        <v>402</v>
      </c>
      <c r="D12" s="1" t="s">
        <v>406</v>
      </c>
      <c r="E12" s="14" t="s">
        <v>78</v>
      </c>
      <c r="F12" s="14" t="s">
        <v>78</v>
      </c>
      <c r="G12" s="14" t="s">
        <v>78</v>
      </c>
      <c r="H12" s="14" t="s">
        <v>78</v>
      </c>
      <c r="I12" s="82">
        <v>40</v>
      </c>
      <c r="J12" s="82">
        <v>36</v>
      </c>
      <c r="K12" s="82">
        <v>17</v>
      </c>
      <c r="L12" s="82"/>
      <c r="M12" s="1" t="s">
        <v>409</v>
      </c>
      <c r="N12" s="1" t="s">
        <v>489</v>
      </c>
      <c r="O12" s="1"/>
      <c r="P12" s="16">
        <v>0</v>
      </c>
      <c r="Q12" s="16">
        <v>0</v>
      </c>
      <c r="R12" s="16">
        <v>0</v>
      </c>
      <c r="S12" s="16">
        <v>0</v>
      </c>
      <c r="T12" s="16"/>
      <c r="U12" s="16"/>
      <c r="V12" s="16"/>
      <c r="W12" s="16"/>
      <c r="X12" s="16">
        <v>0</v>
      </c>
      <c r="Y12" s="16">
        <v>0</v>
      </c>
      <c r="Z12" s="16">
        <v>0</v>
      </c>
      <c r="AA12" s="16">
        <v>0</v>
      </c>
      <c r="AB12" s="16"/>
      <c r="AC12" s="16"/>
      <c r="AD12" s="16"/>
      <c r="AE12" s="16"/>
    </row>
    <row r="13" spans="1:31" x14ac:dyDescent="0.3">
      <c r="A13" s="1"/>
      <c r="B13" s="1"/>
      <c r="C13" s="1" t="s">
        <v>403</v>
      </c>
      <c r="D13" s="1" t="s">
        <v>910</v>
      </c>
      <c r="E13" s="17" t="s">
        <v>40</v>
      </c>
      <c r="F13" s="17" t="s">
        <v>40</v>
      </c>
      <c r="G13" s="17" t="s">
        <v>40</v>
      </c>
      <c r="H13" s="17" t="s">
        <v>40</v>
      </c>
      <c r="I13" s="81" t="s">
        <v>1290</v>
      </c>
      <c r="J13" s="87"/>
      <c r="K13" s="81">
        <v>2</v>
      </c>
      <c r="L13" s="81"/>
      <c r="M13" s="1" t="s">
        <v>911</v>
      </c>
      <c r="N13" s="1" t="s">
        <v>80</v>
      </c>
      <c r="O13" s="1">
        <v>102012</v>
      </c>
      <c r="P13" s="16">
        <f>'Boekhouding 2021'!F16</f>
        <v>100</v>
      </c>
      <c r="Q13" s="16">
        <f>'Boekhouding 2021'!G16</f>
        <v>0</v>
      </c>
      <c r="R13" s="16">
        <f>'Boekhouding 2022'!F16</f>
        <v>100</v>
      </c>
      <c r="S13" s="16">
        <f>'Boekhouding 2022'!G16</f>
        <v>0</v>
      </c>
      <c r="T13" s="16">
        <f>'Boekhouding 2023'!F17</f>
        <v>0</v>
      </c>
      <c r="U13" s="16">
        <f>'Boekhouding 2023'!G17</f>
        <v>0</v>
      </c>
      <c r="V13" s="16">
        <f>'Boekhouding 2024'!F17</f>
        <v>0</v>
      </c>
      <c r="W13" s="16">
        <f>'Boekhouding 2024'!G17</f>
        <v>0</v>
      </c>
      <c r="X13" s="16">
        <f>'Boekhouding 2021'!C16</f>
        <v>0</v>
      </c>
      <c r="Y13" s="16">
        <f>'Boekhouding 2021'!D16</f>
        <v>0</v>
      </c>
      <c r="Z13" s="16">
        <f>'Boekhouding 2022'!C16</f>
        <v>0</v>
      </c>
      <c r="AA13" s="16">
        <f>'Boekhouding 2022'!D16</f>
        <v>0</v>
      </c>
      <c r="AB13" s="16">
        <f>'Boekhouding 2023'!C17</f>
        <v>0</v>
      </c>
      <c r="AC13" s="16">
        <f>'Boekhouding 2023'!D17</f>
        <v>0</v>
      </c>
      <c r="AD13" s="16">
        <f>'Boekhouding 2024'!C17</f>
        <v>0</v>
      </c>
      <c r="AE13" s="16">
        <f>'Boekhouding 2024'!D17</f>
        <v>0</v>
      </c>
    </row>
    <row r="14" spans="1:31" x14ac:dyDescent="0.3">
      <c r="A14" s="1"/>
      <c r="B14" s="1"/>
      <c r="C14" s="1" t="s">
        <v>1262</v>
      </c>
      <c r="D14" s="1" t="s">
        <v>1264</v>
      </c>
      <c r="E14" s="14" t="s">
        <v>71</v>
      </c>
      <c r="F14" s="14" t="s">
        <v>71</v>
      </c>
      <c r="G14" s="17"/>
      <c r="H14" s="14" t="s">
        <v>44</v>
      </c>
      <c r="I14" s="81">
        <v>500</v>
      </c>
      <c r="J14" s="81">
        <v>500</v>
      </c>
      <c r="K14" s="81">
        <v>500</v>
      </c>
      <c r="L14" s="96"/>
      <c r="M14" s="1" t="s">
        <v>1263</v>
      </c>
      <c r="N14" s="1" t="s">
        <v>489</v>
      </c>
      <c r="O14" s="1">
        <v>102013</v>
      </c>
      <c r="P14" s="16">
        <f>'Boekhouding 2021'!F17</f>
        <v>1500</v>
      </c>
      <c r="Q14" s="16">
        <f>'Boekhouding 2021'!G17</f>
        <v>0</v>
      </c>
      <c r="R14" s="16">
        <f>'Boekhouding 2022'!F17</f>
        <v>1500</v>
      </c>
      <c r="S14" s="16">
        <f>'Boekhouding 2022'!G17</f>
        <v>0</v>
      </c>
      <c r="T14" s="16">
        <f>'Boekhouding 2023'!F18</f>
        <v>0</v>
      </c>
      <c r="U14" s="16">
        <f>'Boekhouding 2023'!G18</f>
        <v>0</v>
      </c>
      <c r="V14" s="16">
        <f>'Boekhouding 2024'!F18</f>
        <v>0</v>
      </c>
      <c r="W14" s="16">
        <f>'Boekhouding 2024'!G18</f>
        <v>0</v>
      </c>
      <c r="X14" s="16">
        <f>'Boekhouding 2021'!C17</f>
        <v>1393.54</v>
      </c>
      <c r="Y14" s="16">
        <f>'Boekhouding 2021'!D17</f>
        <v>0</v>
      </c>
      <c r="Z14" s="16">
        <f>'Boekhouding 2022'!C17</f>
        <v>1631.86</v>
      </c>
      <c r="AA14" s="16">
        <f>'Boekhouding 2022'!D17</f>
        <v>0</v>
      </c>
      <c r="AB14" s="16">
        <f>'Boekhouding 2023'!C18</f>
        <v>0</v>
      </c>
      <c r="AC14" s="16">
        <f>'Boekhouding 2023'!D18</f>
        <v>0</v>
      </c>
      <c r="AD14" s="16">
        <f>'Boekhouding 2024'!C18</f>
        <v>0</v>
      </c>
      <c r="AE14" s="16">
        <f>'Boekhouding 2024'!D18</f>
        <v>0</v>
      </c>
    </row>
    <row r="15" spans="1:31" ht="28.8" x14ac:dyDescent="0.3">
      <c r="A15" s="15"/>
      <c r="B15" s="15" t="s">
        <v>161</v>
      </c>
      <c r="C15" s="15"/>
      <c r="D15" s="36" t="s">
        <v>945</v>
      </c>
      <c r="E15" s="17">
        <v>25</v>
      </c>
      <c r="F15" s="17">
        <v>30</v>
      </c>
      <c r="G15" s="17">
        <v>35</v>
      </c>
      <c r="H15" s="17">
        <v>35</v>
      </c>
      <c r="I15" s="81">
        <v>18</v>
      </c>
      <c r="J15" s="81">
        <v>35</v>
      </c>
      <c r="K15" s="81">
        <v>56</v>
      </c>
      <c r="L15" s="81"/>
      <c r="M15" s="1" t="s">
        <v>859</v>
      </c>
      <c r="N15" s="1"/>
      <c r="O15" s="15" t="s">
        <v>744</v>
      </c>
      <c r="P15" s="29">
        <f>P16+P17+P18+P19+P20+P21</f>
        <v>32500</v>
      </c>
      <c r="Q15" s="29">
        <f>Q16+Q17+Q18+Q19+Q20+Q21</f>
        <v>12500</v>
      </c>
      <c r="R15" s="29">
        <f>R16+R17+R18+R19+R20+R21</f>
        <v>33250</v>
      </c>
      <c r="S15" s="29">
        <f>S16+S17+S18+S19+S20+S21</f>
        <v>12500</v>
      </c>
      <c r="T15" s="29">
        <f>T16+T17+T18+T19+T20+T21</f>
        <v>35000</v>
      </c>
      <c r="U15" s="29">
        <f t="shared" ref="U15:AE15" si="2">U16+U17+U18+U19+U20+U21</f>
        <v>13500</v>
      </c>
      <c r="V15" s="29">
        <f t="shared" si="2"/>
        <v>42500</v>
      </c>
      <c r="W15" s="29">
        <f t="shared" si="2"/>
        <v>13500</v>
      </c>
      <c r="X15" s="29">
        <f t="shared" si="2"/>
        <v>25150.05</v>
      </c>
      <c r="Y15" s="29">
        <f t="shared" si="2"/>
        <v>9468.2000000000007</v>
      </c>
      <c r="Z15" s="29">
        <f t="shared" si="2"/>
        <v>31866.11</v>
      </c>
      <c r="AA15" s="29">
        <f t="shared" si="2"/>
        <v>13232.7</v>
      </c>
      <c r="AB15" s="29">
        <f t="shared" si="2"/>
        <v>36650.69</v>
      </c>
      <c r="AC15" s="29">
        <f t="shared" si="2"/>
        <v>13500</v>
      </c>
      <c r="AD15" s="29">
        <f t="shared" si="2"/>
        <v>43465.85</v>
      </c>
      <c r="AE15" s="29">
        <f t="shared" si="2"/>
        <v>13500</v>
      </c>
    </row>
    <row r="16" spans="1:31" x14ac:dyDescent="0.3">
      <c r="A16" s="1"/>
      <c r="B16" s="1"/>
      <c r="C16" s="1" t="s">
        <v>162</v>
      </c>
      <c r="D16" s="1" t="s">
        <v>410</v>
      </c>
      <c r="E16" s="14" t="s">
        <v>349</v>
      </c>
      <c r="F16" s="14" t="s">
        <v>349</v>
      </c>
      <c r="G16" s="14" t="s">
        <v>349</v>
      </c>
      <c r="H16" s="14" t="s">
        <v>349</v>
      </c>
      <c r="I16" s="81">
        <v>15</v>
      </c>
      <c r="J16" s="81">
        <v>17</v>
      </c>
      <c r="K16" s="81">
        <v>20</v>
      </c>
      <c r="L16" s="81"/>
      <c r="M16" s="1" t="s">
        <v>418</v>
      </c>
      <c r="N16" s="1" t="s">
        <v>489</v>
      </c>
      <c r="O16" s="1"/>
      <c r="P16" s="16">
        <v>0</v>
      </c>
      <c r="Q16" s="16">
        <v>0</v>
      </c>
      <c r="R16" s="16">
        <v>0</v>
      </c>
      <c r="S16" s="16">
        <v>0</v>
      </c>
      <c r="T16" s="16"/>
      <c r="U16" s="16"/>
      <c r="V16" s="16">
        <v>0</v>
      </c>
      <c r="W16" s="16">
        <v>0</v>
      </c>
      <c r="X16" s="16">
        <v>0</v>
      </c>
      <c r="Y16" s="16">
        <v>0</v>
      </c>
      <c r="Z16" s="16">
        <v>0</v>
      </c>
      <c r="AA16" s="16">
        <v>0</v>
      </c>
      <c r="AB16" s="16"/>
      <c r="AC16" s="16"/>
      <c r="AD16" s="16"/>
      <c r="AE16" s="16"/>
    </row>
    <row r="17" spans="1:31" x14ac:dyDescent="0.3">
      <c r="A17" s="1"/>
      <c r="B17" s="1"/>
      <c r="C17" s="1" t="s">
        <v>163</v>
      </c>
      <c r="D17" s="1" t="s">
        <v>411</v>
      </c>
      <c r="E17" s="14" t="s">
        <v>72</v>
      </c>
      <c r="F17" s="14" t="s">
        <v>72</v>
      </c>
      <c r="G17" s="14" t="s">
        <v>72</v>
      </c>
      <c r="H17" s="14" t="s">
        <v>72</v>
      </c>
      <c r="I17" s="81" t="s">
        <v>1287</v>
      </c>
      <c r="J17" s="81" t="s">
        <v>1287</v>
      </c>
      <c r="K17" s="81" t="s">
        <v>1287</v>
      </c>
      <c r="L17" s="81"/>
      <c r="M17" s="1" t="s">
        <v>680</v>
      </c>
      <c r="N17" s="1" t="s">
        <v>489</v>
      </c>
      <c r="O17" s="1">
        <v>102021</v>
      </c>
      <c r="P17" s="16">
        <f>'Boekhouding 2021'!F18</f>
        <v>32500</v>
      </c>
      <c r="Q17" s="16">
        <f>'Boekhouding 2021'!G18</f>
        <v>12500</v>
      </c>
      <c r="R17" s="16">
        <f>'Boekhouding 2022'!F18</f>
        <v>32500</v>
      </c>
      <c r="S17" s="16">
        <f>'Boekhouding 2022'!G18</f>
        <v>12500</v>
      </c>
      <c r="T17" s="16">
        <f>'Boekhouding 2023'!F19</f>
        <v>35000</v>
      </c>
      <c r="U17" s="16">
        <f>'Boekhouding 2023'!G19</f>
        <v>13500</v>
      </c>
      <c r="V17" s="16">
        <f>'Boekhouding 2024'!F19</f>
        <v>42500</v>
      </c>
      <c r="W17" s="16">
        <f>'Boekhouding 2024'!G19</f>
        <v>13500</v>
      </c>
      <c r="X17" s="16">
        <f>'Boekhouding 2021'!C18</f>
        <v>25150.05</v>
      </c>
      <c r="Y17" s="16">
        <f>'Boekhouding 2021'!D18</f>
        <v>9468.2000000000007</v>
      </c>
      <c r="Z17" s="16">
        <f>'Boekhouding 2022'!C18</f>
        <v>31866.11</v>
      </c>
      <c r="AA17" s="16">
        <f>'Boekhouding 2022'!D18</f>
        <v>13232.7</v>
      </c>
      <c r="AB17" s="16">
        <f>'Boekhouding 2023'!C19</f>
        <v>36650.69</v>
      </c>
      <c r="AC17" s="16">
        <f>'Boekhouding 2023'!D19</f>
        <v>13500</v>
      </c>
      <c r="AD17" s="16">
        <f>'Boekhouding 2024'!C19</f>
        <v>43465.85</v>
      </c>
      <c r="AE17" s="16">
        <f>'Boekhouding 2024'!D19</f>
        <v>13500</v>
      </c>
    </row>
    <row r="18" spans="1:31" x14ac:dyDescent="0.3">
      <c r="A18" s="1"/>
      <c r="B18" s="1"/>
      <c r="C18" s="1" t="s">
        <v>164</v>
      </c>
      <c r="D18" s="1" t="s">
        <v>417</v>
      </c>
      <c r="E18" s="14" t="s">
        <v>71</v>
      </c>
      <c r="F18" s="14" t="s">
        <v>71</v>
      </c>
      <c r="G18" s="14" t="s">
        <v>71</v>
      </c>
      <c r="H18" s="14" t="s">
        <v>71</v>
      </c>
      <c r="I18" s="81" t="s">
        <v>1291</v>
      </c>
      <c r="J18" s="87"/>
      <c r="K18" s="81" t="s">
        <v>1291</v>
      </c>
      <c r="L18" s="87"/>
      <c r="M18" s="1" t="s">
        <v>855</v>
      </c>
      <c r="N18" s="1" t="s">
        <v>489</v>
      </c>
      <c r="O18" s="1"/>
      <c r="P18" s="16">
        <v>0</v>
      </c>
      <c r="Q18" s="16">
        <v>0</v>
      </c>
      <c r="R18" s="16">
        <v>0</v>
      </c>
      <c r="S18" s="16">
        <v>0</v>
      </c>
      <c r="T18" s="16"/>
      <c r="U18" s="16"/>
      <c r="V18" s="16"/>
      <c r="W18" s="16"/>
      <c r="X18" s="16">
        <v>0</v>
      </c>
      <c r="Y18" s="16">
        <v>0</v>
      </c>
      <c r="Z18" s="16">
        <v>0</v>
      </c>
      <c r="AA18" s="16">
        <v>0</v>
      </c>
      <c r="AB18" s="16"/>
      <c r="AC18" s="16"/>
      <c r="AD18" s="16"/>
      <c r="AE18" s="16"/>
    </row>
    <row r="19" spans="1:31" x14ac:dyDescent="0.3">
      <c r="A19" s="1"/>
      <c r="B19" s="1"/>
      <c r="C19" s="1" t="s">
        <v>165</v>
      </c>
      <c r="D19" s="1" t="s">
        <v>414</v>
      </c>
      <c r="E19" s="14" t="s">
        <v>44</v>
      </c>
      <c r="F19" s="14" t="s">
        <v>71</v>
      </c>
      <c r="G19" s="14" t="s">
        <v>44</v>
      </c>
      <c r="H19" s="14" t="s">
        <v>44</v>
      </c>
      <c r="I19" s="96" t="s">
        <v>1286</v>
      </c>
      <c r="J19" s="123" t="s">
        <v>1455</v>
      </c>
      <c r="K19" s="96"/>
      <c r="L19" s="81"/>
      <c r="M19" s="1" t="s">
        <v>419</v>
      </c>
      <c r="N19" s="1" t="s">
        <v>489</v>
      </c>
      <c r="O19" s="1">
        <v>102022</v>
      </c>
      <c r="P19" s="16">
        <v>0</v>
      </c>
      <c r="Q19" s="16">
        <v>0</v>
      </c>
      <c r="R19" s="16">
        <f>'Boekhouding 2022'!F19</f>
        <v>750</v>
      </c>
      <c r="S19" s="16">
        <f>'Boekhouding 2022'!G19</f>
        <v>0</v>
      </c>
      <c r="T19" s="16">
        <v>0</v>
      </c>
      <c r="U19" s="16">
        <v>0</v>
      </c>
      <c r="V19" s="16">
        <v>0</v>
      </c>
      <c r="W19" s="16">
        <v>0</v>
      </c>
      <c r="X19" s="16">
        <v>0</v>
      </c>
      <c r="Y19" s="16">
        <v>0</v>
      </c>
      <c r="Z19" s="16">
        <f>'Boekhouding 2022'!C19</f>
        <v>0</v>
      </c>
      <c r="AA19" s="16">
        <f>'Boekhouding 2022'!D19</f>
        <v>0</v>
      </c>
      <c r="AB19" s="16">
        <f>0</f>
        <v>0</v>
      </c>
      <c r="AC19" s="16">
        <f>0</f>
        <v>0</v>
      </c>
      <c r="AD19" s="16">
        <v>0</v>
      </c>
      <c r="AE19" s="16">
        <v>0</v>
      </c>
    </row>
    <row r="20" spans="1:31" x14ac:dyDescent="0.3">
      <c r="A20" s="1"/>
      <c r="B20" s="1"/>
      <c r="C20" s="1" t="s">
        <v>412</v>
      </c>
      <c r="D20" s="1" t="s">
        <v>415</v>
      </c>
      <c r="E20" s="14" t="s">
        <v>44</v>
      </c>
      <c r="F20" s="14" t="s">
        <v>44</v>
      </c>
      <c r="G20" s="14" t="s">
        <v>71</v>
      </c>
      <c r="H20" s="14" t="s">
        <v>44</v>
      </c>
      <c r="I20" s="96" t="s">
        <v>1286</v>
      </c>
      <c r="J20" s="96"/>
      <c r="K20" s="123" t="s">
        <v>1455</v>
      </c>
      <c r="L20" s="81"/>
      <c r="M20" s="1" t="s">
        <v>419</v>
      </c>
      <c r="N20" s="1" t="s">
        <v>489</v>
      </c>
      <c r="O20" s="1">
        <v>102023</v>
      </c>
      <c r="P20" s="16">
        <v>0</v>
      </c>
      <c r="Q20" s="16">
        <v>0</v>
      </c>
      <c r="R20" s="16">
        <v>0</v>
      </c>
      <c r="S20" s="16">
        <v>0</v>
      </c>
      <c r="T20" s="16">
        <f>'Boekhouding 2023'!F20</f>
        <v>0</v>
      </c>
      <c r="U20" s="16">
        <f>'Boekhouding 2023'!G20</f>
        <v>0</v>
      </c>
      <c r="V20" s="16">
        <f>'Boekhouding 2024'!F20</f>
        <v>0</v>
      </c>
      <c r="W20" s="16">
        <f>'Boekhouding 2024'!G20</f>
        <v>0</v>
      </c>
      <c r="X20" s="16">
        <v>0</v>
      </c>
      <c r="Y20" s="16">
        <v>0</v>
      </c>
      <c r="Z20" s="16">
        <v>0</v>
      </c>
      <c r="AA20" s="16">
        <v>0</v>
      </c>
      <c r="AB20" s="16">
        <f>'Boekhouding 2023'!C20</f>
        <v>0</v>
      </c>
      <c r="AC20" s="16">
        <f>'Boekhouding 2023'!D20</f>
        <v>0</v>
      </c>
      <c r="AD20" s="16">
        <f>'Boekhouding 2024'!C20</f>
        <v>0</v>
      </c>
      <c r="AE20" s="16">
        <f>'Boekhouding 2024'!D20</f>
        <v>0</v>
      </c>
    </row>
    <row r="21" spans="1:31" s="19" customFormat="1" x14ac:dyDescent="0.3">
      <c r="A21" s="1"/>
      <c r="B21" s="1"/>
      <c r="C21" s="1" t="s">
        <v>413</v>
      </c>
      <c r="D21" s="1" t="s">
        <v>416</v>
      </c>
      <c r="E21" s="14" t="s">
        <v>78</v>
      </c>
      <c r="F21" s="14" t="s">
        <v>78</v>
      </c>
      <c r="G21" s="14" t="s">
        <v>78</v>
      </c>
      <c r="H21" s="14" t="s">
        <v>78</v>
      </c>
      <c r="I21" s="82">
        <v>62</v>
      </c>
      <c r="J21" s="82">
        <v>54</v>
      </c>
      <c r="K21" s="82">
        <v>73</v>
      </c>
      <c r="L21" s="82"/>
      <c r="M21" s="1" t="s">
        <v>681</v>
      </c>
      <c r="N21" s="1" t="s">
        <v>489</v>
      </c>
      <c r="O21" s="1"/>
      <c r="P21" s="16">
        <v>0</v>
      </c>
      <c r="Q21" s="16">
        <v>0</v>
      </c>
      <c r="R21" s="16">
        <v>0</v>
      </c>
      <c r="S21" s="16">
        <v>0</v>
      </c>
      <c r="T21" s="16"/>
      <c r="U21" s="16"/>
      <c r="V21" s="16"/>
      <c r="W21" s="16"/>
      <c r="X21" s="16">
        <v>0</v>
      </c>
      <c r="Y21" s="16">
        <v>0</v>
      </c>
      <c r="Z21" s="16">
        <v>0</v>
      </c>
      <c r="AA21" s="16">
        <v>0</v>
      </c>
      <c r="AB21" s="16"/>
      <c r="AC21" s="16"/>
      <c r="AD21" s="16"/>
      <c r="AE21" s="16"/>
    </row>
    <row r="22" spans="1:31" ht="28.8" x14ac:dyDescent="0.3">
      <c r="A22" s="1"/>
      <c r="B22" s="15" t="s">
        <v>166</v>
      </c>
      <c r="C22" s="15"/>
      <c r="D22" s="36" t="s">
        <v>946</v>
      </c>
      <c r="E22" s="17" t="s">
        <v>40</v>
      </c>
      <c r="F22" s="17" t="s">
        <v>40</v>
      </c>
      <c r="G22" s="17" t="s">
        <v>40</v>
      </c>
      <c r="H22" s="17" t="s">
        <v>40</v>
      </c>
      <c r="I22" s="81">
        <v>4</v>
      </c>
      <c r="J22" s="81">
        <v>3</v>
      </c>
      <c r="K22" s="81">
        <v>3</v>
      </c>
      <c r="L22" s="81"/>
      <c r="M22" s="1" t="s">
        <v>1579</v>
      </c>
      <c r="N22" s="1"/>
      <c r="O22" s="1" t="s">
        <v>751</v>
      </c>
      <c r="P22" s="16">
        <f>P23+P25+P24</f>
        <v>13000</v>
      </c>
      <c r="Q22" s="16">
        <f>Q23+Q25+Q24</f>
        <v>13000</v>
      </c>
      <c r="R22" s="16">
        <f>R23+R25+R24</f>
        <v>13000</v>
      </c>
      <c r="S22" s="16">
        <f>S23+S25+S24</f>
        <v>13000</v>
      </c>
      <c r="T22" s="16">
        <f>T23+T25+T24</f>
        <v>13000</v>
      </c>
      <c r="U22" s="16">
        <f t="shared" ref="U22:AE22" si="3">U23+U25+U24</f>
        <v>13000</v>
      </c>
      <c r="V22" s="16">
        <f t="shared" si="3"/>
        <v>13000</v>
      </c>
      <c r="W22" s="16">
        <f t="shared" si="3"/>
        <v>13000</v>
      </c>
      <c r="X22" s="16">
        <f t="shared" si="3"/>
        <v>2684.63</v>
      </c>
      <c r="Y22" s="16">
        <f t="shared" si="3"/>
        <v>2210</v>
      </c>
      <c r="Z22" s="16">
        <f t="shared" si="3"/>
        <v>13248.43</v>
      </c>
      <c r="AA22" s="16">
        <f t="shared" si="3"/>
        <v>11630</v>
      </c>
      <c r="AB22" s="16">
        <f t="shared" si="3"/>
        <v>13863.260000000002</v>
      </c>
      <c r="AC22" s="16">
        <f t="shared" si="3"/>
        <v>9120.1</v>
      </c>
      <c r="AD22" s="16">
        <f t="shared" si="3"/>
        <v>11970.75</v>
      </c>
      <c r="AE22" s="16">
        <f t="shared" si="3"/>
        <v>9016</v>
      </c>
    </row>
    <row r="23" spans="1:31" ht="14.4" customHeight="1" x14ac:dyDescent="0.3">
      <c r="A23" s="1"/>
      <c r="B23" s="1"/>
      <c r="C23" s="1" t="s">
        <v>167</v>
      </c>
      <c r="D23" s="1" t="s">
        <v>683</v>
      </c>
      <c r="E23" s="14" t="s">
        <v>69</v>
      </c>
      <c r="F23" s="14" t="s">
        <v>69</v>
      </c>
      <c r="G23" s="14" t="s">
        <v>69</v>
      </c>
      <c r="H23" s="14" t="s">
        <v>69</v>
      </c>
      <c r="I23" s="175" t="s">
        <v>1346</v>
      </c>
      <c r="J23" s="172" t="s">
        <v>1456</v>
      </c>
      <c r="K23" s="172" t="s">
        <v>1580</v>
      </c>
      <c r="L23" s="81"/>
      <c r="M23" s="1" t="s">
        <v>686</v>
      </c>
      <c r="N23" s="1" t="s">
        <v>489</v>
      </c>
      <c r="O23" s="1">
        <v>102031</v>
      </c>
      <c r="P23" s="16">
        <f>'Boekhouding 2021'!F19</f>
        <v>4000</v>
      </c>
      <c r="Q23" s="16">
        <f>'Boekhouding 2021'!G19</f>
        <v>4000</v>
      </c>
      <c r="R23" s="16">
        <f>'Boekhouding 2022'!F20</f>
        <v>4000</v>
      </c>
      <c r="S23" s="16">
        <f>'Boekhouding 2022'!G20</f>
        <v>4000</v>
      </c>
      <c r="T23" s="16">
        <f>'Boekhouding 2023'!F21</f>
        <v>4000</v>
      </c>
      <c r="U23" s="16">
        <f>'Boekhouding 2023'!G21</f>
        <v>4000</v>
      </c>
      <c r="V23" s="16">
        <f>'Boekhouding 2024'!F21</f>
        <v>4000</v>
      </c>
      <c r="W23" s="16">
        <f>'Boekhouding 2024'!G21</f>
        <v>4000</v>
      </c>
      <c r="X23" s="16">
        <f>'Boekhouding 2021'!C19</f>
        <v>0</v>
      </c>
      <c r="Y23" s="16">
        <f>'Boekhouding 2021'!D19</f>
        <v>0</v>
      </c>
      <c r="Z23" s="16">
        <f>'Boekhouding 2022'!C20</f>
        <v>3999.2</v>
      </c>
      <c r="AA23" s="16">
        <f>'Boekhouding 2022'!D20</f>
        <v>3150</v>
      </c>
      <c r="AB23" s="16">
        <f>'Boekhouding 2023'!C21</f>
        <v>4155.3</v>
      </c>
      <c r="AC23" s="16">
        <f>'Boekhouding 2023'!D21</f>
        <v>2880</v>
      </c>
      <c r="AD23" s="16">
        <f>'Boekhouding 2024'!C21</f>
        <v>1551.2</v>
      </c>
      <c r="AE23" s="16">
        <f>'Boekhouding 2024'!D21</f>
        <v>0</v>
      </c>
    </row>
    <row r="24" spans="1:31" ht="14.4" customHeight="1" x14ac:dyDescent="0.3">
      <c r="A24" s="1"/>
      <c r="B24" s="1"/>
      <c r="C24" s="1" t="s">
        <v>168</v>
      </c>
      <c r="D24" s="1" t="s">
        <v>684</v>
      </c>
      <c r="E24" s="14" t="s">
        <v>70</v>
      </c>
      <c r="F24" s="14" t="s">
        <v>70</v>
      </c>
      <c r="G24" s="14" t="s">
        <v>70</v>
      </c>
      <c r="H24" s="14" t="s">
        <v>70</v>
      </c>
      <c r="I24" s="174" t="s">
        <v>1346</v>
      </c>
      <c r="J24" s="173" t="s">
        <v>1457</v>
      </c>
      <c r="K24" s="172" t="s">
        <v>1581</v>
      </c>
      <c r="L24" s="81"/>
      <c r="M24" s="1" t="s">
        <v>686</v>
      </c>
      <c r="N24" s="1" t="s">
        <v>489</v>
      </c>
      <c r="O24" s="1">
        <v>102032</v>
      </c>
      <c r="P24" s="16">
        <f>'Boekhouding 2021'!F20</f>
        <v>4500</v>
      </c>
      <c r="Q24" s="16">
        <f>'Boekhouding 2021'!G20</f>
        <v>4500</v>
      </c>
      <c r="R24" s="16">
        <f>'Boekhouding 2022'!F21</f>
        <v>4500</v>
      </c>
      <c r="S24" s="16">
        <f>'Boekhouding 2022'!G21</f>
        <v>4500</v>
      </c>
      <c r="T24" s="16">
        <f>'Boekhouding 2023'!F22</f>
        <v>4500</v>
      </c>
      <c r="U24" s="16">
        <f>'Boekhouding 2023'!G22</f>
        <v>4500</v>
      </c>
      <c r="V24" s="16">
        <f>'Boekhouding 2024'!F22</f>
        <v>4500</v>
      </c>
      <c r="W24" s="16">
        <f>'Boekhouding 2024'!G22</f>
        <v>4500</v>
      </c>
      <c r="X24" s="16">
        <f>'Boekhouding 2021'!C20</f>
        <v>0</v>
      </c>
      <c r="Y24" s="16">
        <f>'Boekhouding 2021'!D20</f>
        <v>0</v>
      </c>
      <c r="Z24" s="16">
        <f>'Boekhouding 2022'!C21</f>
        <v>4570.26</v>
      </c>
      <c r="AA24" s="16">
        <f>'Boekhouding 2022'!D21</f>
        <v>4080</v>
      </c>
      <c r="AB24" s="16">
        <f>'Boekhouding 2023'!C22</f>
        <v>5052.8100000000004</v>
      </c>
      <c r="AC24" s="16">
        <f>'Boekhouding 2023'!D22</f>
        <v>4560.1000000000004</v>
      </c>
      <c r="AD24" s="16">
        <f>'Boekhouding 2024'!C22</f>
        <v>4815.5600000000004</v>
      </c>
      <c r="AE24" s="16">
        <f>'Boekhouding 2024'!D22</f>
        <v>4644</v>
      </c>
    </row>
    <row r="25" spans="1:31" ht="14.4" customHeight="1" x14ac:dyDescent="0.3">
      <c r="A25" s="1"/>
      <c r="B25" s="1"/>
      <c r="C25" s="1" t="s">
        <v>682</v>
      </c>
      <c r="D25" s="1" t="s">
        <v>685</v>
      </c>
      <c r="E25" s="14" t="s">
        <v>349</v>
      </c>
      <c r="F25" s="14" t="s">
        <v>349</v>
      </c>
      <c r="G25" s="14" t="s">
        <v>349</v>
      </c>
      <c r="H25" s="14" t="s">
        <v>349</v>
      </c>
      <c r="I25" s="174" t="s">
        <v>1347</v>
      </c>
      <c r="J25" s="173" t="s">
        <v>1486</v>
      </c>
      <c r="K25" s="172" t="s">
        <v>1582</v>
      </c>
      <c r="L25" s="81"/>
      <c r="M25" s="1" t="s">
        <v>686</v>
      </c>
      <c r="N25" s="1" t="s">
        <v>489</v>
      </c>
      <c r="O25" s="1">
        <v>102033</v>
      </c>
      <c r="P25" s="16">
        <f>'Boekhouding 2021'!F21</f>
        <v>4500</v>
      </c>
      <c r="Q25" s="16">
        <f>'Boekhouding 2021'!G21</f>
        <v>4500</v>
      </c>
      <c r="R25" s="16">
        <f>'Boekhouding 2022'!F22</f>
        <v>4500</v>
      </c>
      <c r="S25" s="16">
        <f>'Boekhouding 2022'!G22</f>
        <v>4500</v>
      </c>
      <c r="T25" s="16">
        <f>'Boekhouding 2023'!F23</f>
        <v>4500</v>
      </c>
      <c r="U25" s="16">
        <f>'Boekhouding 2023'!G23</f>
        <v>4500</v>
      </c>
      <c r="V25" s="16">
        <f>'Boekhouding 2024'!F23</f>
        <v>4500</v>
      </c>
      <c r="W25" s="16">
        <f>'Boekhouding 2024'!G23</f>
        <v>4500</v>
      </c>
      <c r="X25" s="16">
        <f>'Boekhouding 2021'!C21</f>
        <v>2684.63</v>
      </c>
      <c r="Y25" s="16">
        <f>'Boekhouding 2021'!D21</f>
        <v>2210</v>
      </c>
      <c r="Z25" s="16">
        <f>'Boekhouding 2022'!C22</f>
        <v>4678.97</v>
      </c>
      <c r="AA25" s="16">
        <f>'Boekhouding 2022'!D22</f>
        <v>4400</v>
      </c>
      <c r="AB25" s="16">
        <f>'Boekhouding 2023'!C23</f>
        <v>4655.1499999999996</v>
      </c>
      <c r="AC25" s="16">
        <f>'Boekhouding 2023'!D23</f>
        <v>1680</v>
      </c>
      <c r="AD25" s="16">
        <f>'Boekhouding 2024'!C23</f>
        <v>5603.99</v>
      </c>
      <c r="AE25" s="16">
        <f>'Boekhouding 2024'!D23</f>
        <v>4372</v>
      </c>
    </row>
    <row r="26" spans="1:31" x14ac:dyDescent="0.3">
      <c r="A26" s="1"/>
      <c r="B26" s="1"/>
      <c r="C26" s="1" t="s">
        <v>1278</v>
      </c>
      <c r="D26" s="1" t="s">
        <v>1279</v>
      </c>
      <c r="E26" s="14" t="s">
        <v>349</v>
      </c>
      <c r="F26" s="14" t="s">
        <v>44</v>
      </c>
      <c r="G26" s="14" t="s">
        <v>44</v>
      </c>
      <c r="H26" s="14" t="s">
        <v>44</v>
      </c>
      <c r="I26" s="129" t="s">
        <v>1348</v>
      </c>
      <c r="J26" s="87"/>
      <c r="K26" s="87"/>
      <c r="L26" s="96"/>
      <c r="M26" s="1" t="s">
        <v>686</v>
      </c>
      <c r="N26" s="1" t="s">
        <v>489</v>
      </c>
      <c r="O26" s="1">
        <v>102034</v>
      </c>
      <c r="P26" s="16">
        <v>0</v>
      </c>
      <c r="Q26" s="16">
        <v>0</v>
      </c>
      <c r="R26" s="16"/>
      <c r="S26" s="16">
        <v>0</v>
      </c>
      <c r="T26" s="16">
        <v>0</v>
      </c>
      <c r="U26" s="16">
        <v>0</v>
      </c>
      <c r="V26" s="16">
        <v>0</v>
      </c>
      <c r="W26" s="16">
        <v>0</v>
      </c>
      <c r="X26" s="16">
        <v>0</v>
      </c>
      <c r="Y26" s="16">
        <v>0</v>
      </c>
      <c r="Z26" s="16">
        <v>0</v>
      </c>
      <c r="AA26" s="16">
        <v>0</v>
      </c>
      <c r="AB26" s="16">
        <v>0</v>
      </c>
      <c r="AC26" s="16">
        <v>0</v>
      </c>
      <c r="AD26" s="16">
        <v>0</v>
      </c>
      <c r="AE26" s="16">
        <v>0</v>
      </c>
    </row>
  </sheetData>
  <mergeCells count="7">
    <mergeCell ref="X3:AE3"/>
    <mergeCell ref="A1:N1"/>
    <mergeCell ref="A2:F2"/>
    <mergeCell ref="G2:N2"/>
    <mergeCell ref="E3:H3"/>
    <mergeCell ref="I3:L3"/>
    <mergeCell ref="P3:W3"/>
  </mergeCells>
  <phoneticPr fontId="5" type="noConversion"/>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CCD7-9AFA-4725-BC74-2724EB061580}">
  <sheetPr>
    <tabColor rgb="FF00B050"/>
  </sheetPr>
  <dimension ref="A1:AE19"/>
  <sheetViews>
    <sheetView topLeftCell="D3" workbookViewId="0">
      <selection activeCell="L5" sqref="L5:L10"/>
    </sheetView>
  </sheetViews>
  <sheetFormatPr defaultRowHeight="14.4" x14ac:dyDescent="0.3"/>
  <cols>
    <col min="1" max="1" width="5.33203125" bestFit="1" customWidth="1"/>
    <col min="2" max="2" width="11.109375" bestFit="1" customWidth="1"/>
    <col min="3" max="3" width="16.5546875" bestFit="1" customWidth="1"/>
    <col min="4" max="4" width="48.88671875" bestFit="1" customWidth="1"/>
    <col min="5" max="7" width="5.5546875" style="11" hidden="1" customWidth="1"/>
    <col min="8" max="8" width="5.5546875" style="11" customWidth="1"/>
    <col min="9" max="11" width="5.5546875" style="11" hidden="1" customWidth="1"/>
    <col min="12" max="12" width="5.5546875" style="11" customWidth="1"/>
    <col min="13" max="13" width="49.109375" bestFit="1" customWidth="1"/>
    <col min="14" max="14" width="18" bestFit="1" customWidth="1"/>
    <col min="16" max="21" width="16.88671875" style="27" hidden="1" customWidth="1"/>
    <col min="22" max="23" width="16.88671875" style="27" customWidth="1"/>
    <col min="24" max="29" width="16.88671875" style="27" hidden="1" customWidth="1"/>
    <col min="30" max="31" width="16.88671875" style="27" customWidth="1"/>
  </cols>
  <sheetData>
    <row r="1" spans="1:31" ht="26.4" thickBot="1" x14ac:dyDescent="0.55000000000000004">
      <c r="A1" s="198" t="s">
        <v>50</v>
      </c>
      <c r="B1" s="199"/>
      <c r="C1" s="199"/>
      <c r="D1" s="199"/>
      <c r="E1" s="199"/>
      <c r="F1" s="199"/>
      <c r="G1" s="199"/>
      <c r="H1" s="199"/>
      <c r="I1" s="199"/>
      <c r="J1" s="199"/>
      <c r="K1" s="199"/>
      <c r="L1" s="199"/>
      <c r="M1" s="199"/>
      <c r="N1" s="200"/>
    </row>
    <row r="2" spans="1:31" ht="26.4" thickBot="1" x14ac:dyDescent="0.55000000000000004">
      <c r="A2" s="198" t="s">
        <v>51</v>
      </c>
      <c r="B2" s="199"/>
      <c r="C2" s="199"/>
      <c r="D2" s="199"/>
      <c r="E2" s="199"/>
      <c r="F2" s="200"/>
      <c r="G2" s="199" t="s">
        <v>135</v>
      </c>
      <c r="H2" s="199"/>
      <c r="I2" s="199"/>
      <c r="J2" s="199"/>
      <c r="K2" s="199"/>
      <c r="L2" s="199"/>
      <c r="M2" s="199"/>
      <c r="N2" s="200"/>
    </row>
    <row r="3" spans="1:31" s="10" customFormat="1" x14ac:dyDescent="0.3">
      <c r="E3" s="201" t="s">
        <v>52</v>
      </c>
      <c r="F3" s="201"/>
      <c r="G3" s="201"/>
      <c r="H3" s="201"/>
      <c r="I3" s="202" t="s">
        <v>53</v>
      </c>
      <c r="J3" s="202"/>
      <c r="K3" s="202"/>
      <c r="L3" s="202"/>
      <c r="M3" s="10" t="s">
        <v>55</v>
      </c>
      <c r="N3" s="10" t="s">
        <v>81</v>
      </c>
      <c r="O3" s="10" t="s">
        <v>54</v>
      </c>
      <c r="P3" s="197" t="s">
        <v>60</v>
      </c>
      <c r="Q3" s="197"/>
      <c r="R3" s="197"/>
      <c r="S3" s="197"/>
      <c r="T3" s="197"/>
      <c r="U3" s="197"/>
      <c r="V3" s="197"/>
      <c r="W3" s="197"/>
      <c r="X3" s="197" t="s">
        <v>53</v>
      </c>
      <c r="Y3" s="197"/>
      <c r="Z3" s="197"/>
      <c r="AA3" s="197"/>
      <c r="AB3" s="197"/>
      <c r="AC3" s="197"/>
      <c r="AD3" s="197"/>
      <c r="AE3" s="197"/>
    </row>
    <row r="4" spans="1:31" x14ac:dyDescent="0.3">
      <c r="A4" s="1" t="s">
        <v>0</v>
      </c>
      <c r="B4" s="1" t="s">
        <v>2</v>
      </c>
      <c r="C4" s="1" t="s">
        <v>13</v>
      </c>
      <c r="D4" s="1" t="s">
        <v>48</v>
      </c>
      <c r="E4" s="12">
        <v>2021</v>
      </c>
      <c r="F4" s="12">
        <v>2022</v>
      </c>
      <c r="G4" s="12">
        <v>2023</v>
      </c>
      <c r="H4" s="12">
        <v>2024</v>
      </c>
      <c r="I4" s="12">
        <v>2021</v>
      </c>
      <c r="J4" s="12">
        <v>2022</v>
      </c>
      <c r="K4" s="12">
        <v>2023</v>
      </c>
      <c r="L4" s="12">
        <v>2024</v>
      </c>
      <c r="M4" s="1"/>
      <c r="N4" s="1"/>
      <c r="O4" s="1"/>
      <c r="P4" s="16" t="s">
        <v>56</v>
      </c>
      <c r="Q4" s="16" t="s">
        <v>61</v>
      </c>
      <c r="R4" s="16" t="s">
        <v>57</v>
      </c>
      <c r="S4" s="16" t="s">
        <v>62</v>
      </c>
      <c r="T4" s="16" t="s">
        <v>58</v>
      </c>
      <c r="U4" s="16" t="s">
        <v>63</v>
      </c>
      <c r="V4" s="16" t="s">
        <v>59</v>
      </c>
      <c r="W4" s="16" t="s">
        <v>64</v>
      </c>
      <c r="X4" s="16" t="s">
        <v>56</v>
      </c>
      <c r="Y4" s="16" t="s">
        <v>61</v>
      </c>
      <c r="Z4" s="16" t="s">
        <v>57</v>
      </c>
      <c r="AA4" s="16" t="s">
        <v>62</v>
      </c>
      <c r="AB4" s="16" t="s">
        <v>58</v>
      </c>
      <c r="AC4" s="16" t="s">
        <v>63</v>
      </c>
      <c r="AD4" s="16" t="s">
        <v>59</v>
      </c>
      <c r="AE4" s="16" t="s">
        <v>64</v>
      </c>
    </row>
    <row r="5" spans="1:31" s="10" customFormat="1" ht="43.2" x14ac:dyDescent="0.3">
      <c r="A5" s="9" t="s">
        <v>136</v>
      </c>
      <c r="B5" s="9"/>
      <c r="C5" s="9"/>
      <c r="D5" s="41" t="s">
        <v>947</v>
      </c>
      <c r="E5" s="42" t="s">
        <v>834</v>
      </c>
      <c r="F5" s="42" t="s">
        <v>835</v>
      </c>
      <c r="G5" s="42" t="s">
        <v>836</v>
      </c>
      <c r="H5" s="42" t="s">
        <v>837</v>
      </c>
      <c r="I5" s="108" t="s">
        <v>1292</v>
      </c>
      <c r="J5" s="108" t="s">
        <v>1573</v>
      </c>
      <c r="K5" s="108" t="s">
        <v>1574</v>
      </c>
      <c r="L5" s="98"/>
      <c r="M5" s="9" t="s">
        <v>863</v>
      </c>
      <c r="N5" s="1"/>
      <c r="O5" s="9" t="s">
        <v>752</v>
      </c>
      <c r="P5" s="28">
        <f>'Boekhouding 2021'!F23</f>
        <v>200</v>
      </c>
      <c r="Q5" s="28">
        <f>'Boekhouding 2021'!G23</f>
        <v>0</v>
      </c>
      <c r="R5" s="28">
        <f>R6+R9</f>
        <v>200</v>
      </c>
      <c r="S5" s="28">
        <f>S6+S9</f>
        <v>0</v>
      </c>
      <c r="T5" s="28">
        <f>T6+T9</f>
        <v>0</v>
      </c>
      <c r="U5" s="28">
        <f t="shared" ref="U5:AE5" si="0">U6+U9</f>
        <v>0</v>
      </c>
      <c r="V5" s="28">
        <f t="shared" si="0"/>
        <v>0</v>
      </c>
      <c r="W5" s="28">
        <f t="shared" si="0"/>
        <v>0</v>
      </c>
      <c r="X5" s="28">
        <f t="shared" si="0"/>
        <v>0</v>
      </c>
      <c r="Y5" s="28">
        <f t="shared" si="0"/>
        <v>0</v>
      </c>
      <c r="Z5" s="28">
        <f t="shared" si="0"/>
        <v>0</v>
      </c>
      <c r="AA5" s="28">
        <f t="shared" si="0"/>
        <v>0</v>
      </c>
      <c r="AB5" s="28">
        <f t="shared" si="0"/>
        <v>0</v>
      </c>
      <c r="AC5" s="28">
        <f t="shared" si="0"/>
        <v>0</v>
      </c>
      <c r="AD5" s="28">
        <f t="shared" si="0"/>
        <v>0</v>
      </c>
      <c r="AE5" s="28">
        <f t="shared" si="0"/>
        <v>0</v>
      </c>
    </row>
    <row r="6" spans="1:31" s="19" customFormat="1" ht="28.8" x14ac:dyDescent="0.3">
      <c r="A6" s="15"/>
      <c r="B6" s="15" t="s">
        <v>137</v>
      </c>
      <c r="C6" s="15"/>
      <c r="D6" s="36" t="s">
        <v>948</v>
      </c>
      <c r="E6" s="42" t="s">
        <v>834</v>
      </c>
      <c r="F6" s="42" t="s">
        <v>835</v>
      </c>
      <c r="G6" s="42" t="s">
        <v>836</v>
      </c>
      <c r="H6" s="42" t="s">
        <v>837</v>
      </c>
      <c r="I6" s="109" t="s">
        <v>1569</v>
      </c>
      <c r="J6" s="109" t="s">
        <v>1570</v>
      </c>
      <c r="K6" s="109" t="s">
        <v>1571</v>
      </c>
      <c r="L6" s="82"/>
      <c r="M6" s="1" t="s">
        <v>864</v>
      </c>
      <c r="N6" s="1"/>
      <c r="O6" s="15" t="s">
        <v>753</v>
      </c>
      <c r="P6" s="29">
        <f>P7+P8</f>
        <v>100</v>
      </c>
      <c r="Q6" s="29">
        <f>Q7+Q8</f>
        <v>0</v>
      </c>
      <c r="R6" s="29">
        <f>R7+R8</f>
        <v>100</v>
      </c>
      <c r="S6" s="29">
        <f>S7+S8</f>
        <v>0</v>
      </c>
      <c r="T6" s="29">
        <f>T7+T8</f>
        <v>0</v>
      </c>
      <c r="U6" s="29">
        <f t="shared" ref="U6:AE6" si="1">U7+U8</f>
        <v>0</v>
      </c>
      <c r="V6" s="29">
        <f t="shared" si="1"/>
        <v>0</v>
      </c>
      <c r="W6" s="29">
        <f t="shared" si="1"/>
        <v>0</v>
      </c>
      <c r="X6" s="29">
        <f t="shared" si="1"/>
        <v>0</v>
      </c>
      <c r="Y6" s="29">
        <f t="shared" si="1"/>
        <v>0</v>
      </c>
      <c r="Z6" s="29">
        <f t="shared" si="1"/>
        <v>0</v>
      </c>
      <c r="AA6" s="29">
        <f t="shared" si="1"/>
        <v>0</v>
      </c>
      <c r="AB6" s="29">
        <f t="shared" si="1"/>
        <v>0</v>
      </c>
      <c r="AC6" s="29">
        <f t="shared" si="1"/>
        <v>0</v>
      </c>
      <c r="AD6" s="29">
        <f t="shared" si="1"/>
        <v>0</v>
      </c>
      <c r="AE6" s="29">
        <f t="shared" si="1"/>
        <v>0</v>
      </c>
    </row>
    <row r="7" spans="1:31" x14ac:dyDescent="0.3">
      <c r="A7" s="1"/>
      <c r="B7" s="1"/>
      <c r="C7" s="1" t="s">
        <v>138</v>
      </c>
      <c r="D7" s="1" t="s">
        <v>434</v>
      </c>
      <c r="E7" s="14" t="s">
        <v>329</v>
      </c>
      <c r="F7" s="14" t="s">
        <v>329</v>
      </c>
      <c r="G7" s="14" t="s">
        <v>329</v>
      </c>
      <c r="H7" s="14" t="s">
        <v>329</v>
      </c>
      <c r="I7" s="81">
        <v>9</v>
      </c>
      <c r="J7" s="81">
        <v>10</v>
      </c>
      <c r="K7" s="81">
        <v>13</v>
      </c>
      <c r="L7" s="81"/>
      <c r="M7" s="1" t="s">
        <v>687</v>
      </c>
      <c r="N7" s="1" t="s">
        <v>80</v>
      </c>
      <c r="O7" s="1">
        <v>103011</v>
      </c>
      <c r="P7" s="16">
        <f>'Boekhouding 2021'!F24</f>
        <v>100</v>
      </c>
      <c r="Q7" s="16">
        <f>'Boekhouding 2021'!G24</f>
        <v>0</v>
      </c>
      <c r="R7" s="16">
        <f>'Boekhouding 2022'!F24</f>
        <v>100</v>
      </c>
      <c r="S7" s="16">
        <f>'Boekhouding 2022'!G24</f>
        <v>0</v>
      </c>
      <c r="T7" s="16">
        <f>'Boekhouding 2023'!F25</f>
        <v>0</v>
      </c>
      <c r="U7" s="16">
        <f>'Boekhouding 2023'!G25</f>
        <v>0</v>
      </c>
      <c r="V7" s="16">
        <f>'Boekhouding 2024'!F25</f>
        <v>0</v>
      </c>
      <c r="W7" s="16">
        <f>'Boekhouding 2024'!G25</f>
        <v>0</v>
      </c>
      <c r="X7" s="16">
        <f>'Boekhouding 2021'!C24</f>
        <v>0</v>
      </c>
      <c r="Y7" s="16">
        <f>'Boekhouding 2021'!D24</f>
        <v>0</v>
      </c>
      <c r="Z7" s="16">
        <f>'Boekhouding 2022'!C24</f>
        <v>0</v>
      </c>
      <c r="AA7" s="16">
        <f>'Boekhouding 2022'!D24</f>
        <v>0</v>
      </c>
      <c r="AB7" s="16">
        <f>'Boekhouding 2023'!C25</f>
        <v>0</v>
      </c>
      <c r="AC7" s="16">
        <f>'Boekhouding 2023'!D25</f>
        <v>0</v>
      </c>
      <c r="AD7" s="16">
        <f>'Boekhouding 2024'!C25</f>
        <v>0</v>
      </c>
      <c r="AE7" s="16">
        <f>'Boekhouding 2024'!D25</f>
        <v>0</v>
      </c>
    </row>
    <row r="8" spans="1:31" s="19" customFormat="1" x14ac:dyDescent="0.3">
      <c r="A8" s="1"/>
      <c r="B8" s="1"/>
      <c r="C8" s="48" t="s">
        <v>139</v>
      </c>
      <c r="D8" s="48" t="s">
        <v>436</v>
      </c>
      <c r="E8" s="49" t="s">
        <v>71</v>
      </c>
      <c r="F8" s="49" t="s">
        <v>71</v>
      </c>
      <c r="G8" s="49" t="s">
        <v>71</v>
      </c>
      <c r="H8" s="49" t="s">
        <v>71</v>
      </c>
      <c r="I8" s="107">
        <v>102</v>
      </c>
      <c r="J8" s="107">
        <v>91</v>
      </c>
      <c r="K8" s="107">
        <v>118</v>
      </c>
      <c r="L8" s="180"/>
      <c r="M8" s="48" t="s">
        <v>437</v>
      </c>
      <c r="N8" s="48" t="s">
        <v>80</v>
      </c>
      <c r="O8" s="1"/>
      <c r="P8" s="16">
        <v>0</v>
      </c>
      <c r="Q8" s="16">
        <v>0</v>
      </c>
      <c r="R8" s="16">
        <v>0</v>
      </c>
      <c r="S8" s="16">
        <v>0</v>
      </c>
      <c r="T8" s="16"/>
      <c r="U8" s="16"/>
      <c r="V8" s="16"/>
      <c r="W8" s="16"/>
      <c r="X8" s="16">
        <v>0</v>
      </c>
      <c r="Y8" s="16">
        <v>0</v>
      </c>
      <c r="Z8" s="16">
        <v>0</v>
      </c>
      <c r="AA8" s="16">
        <v>0</v>
      </c>
      <c r="AB8" s="16"/>
      <c r="AC8" s="16"/>
      <c r="AD8" s="16"/>
      <c r="AE8" s="16"/>
    </row>
    <row r="9" spans="1:31" ht="28.8" x14ac:dyDescent="0.3">
      <c r="A9" s="15"/>
      <c r="B9" s="15" t="s">
        <v>140</v>
      </c>
      <c r="C9" s="15"/>
      <c r="D9" s="36" t="s">
        <v>949</v>
      </c>
      <c r="E9" s="42" t="s">
        <v>834</v>
      </c>
      <c r="F9" s="42" t="s">
        <v>835</v>
      </c>
      <c r="G9" s="42" t="s">
        <v>836</v>
      </c>
      <c r="H9" s="42" t="s">
        <v>837</v>
      </c>
      <c r="I9" s="103" t="s">
        <v>891</v>
      </c>
      <c r="J9" s="103" t="s">
        <v>1572</v>
      </c>
      <c r="K9" s="169">
        <v>0</v>
      </c>
      <c r="L9" s="81"/>
      <c r="M9" s="1" t="s">
        <v>865</v>
      </c>
      <c r="N9" s="1"/>
      <c r="O9" s="15" t="s">
        <v>754</v>
      </c>
      <c r="P9" s="29">
        <f>P10+P11</f>
        <v>100</v>
      </c>
      <c r="Q9" s="29">
        <f>Q10+Q11</f>
        <v>0</v>
      </c>
      <c r="R9" s="29">
        <f>R10+R11</f>
        <v>100</v>
      </c>
      <c r="S9" s="29">
        <f>S10+S11</f>
        <v>0</v>
      </c>
      <c r="T9" s="29">
        <f>T10+T11</f>
        <v>0</v>
      </c>
      <c r="U9" s="29">
        <f t="shared" ref="U9:AE9" si="2">U10+U11</f>
        <v>0</v>
      </c>
      <c r="V9" s="29">
        <f t="shared" si="2"/>
        <v>0</v>
      </c>
      <c r="W9" s="29">
        <f t="shared" si="2"/>
        <v>0</v>
      </c>
      <c r="X9" s="29">
        <f t="shared" si="2"/>
        <v>0</v>
      </c>
      <c r="Y9" s="29">
        <f t="shared" si="2"/>
        <v>0</v>
      </c>
      <c r="Z9" s="29">
        <f t="shared" si="2"/>
        <v>0</v>
      </c>
      <c r="AA9" s="29">
        <f t="shared" si="2"/>
        <v>0</v>
      </c>
      <c r="AB9" s="29">
        <f t="shared" si="2"/>
        <v>0</v>
      </c>
      <c r="AC9" s="29">
        <f t="shared" si="2"/>
        <v>0</v>
      </c>
      <c r="AD9" s="29">
        <f t="shared" si="2"/>
        <v>0</v>
      </c>
      <c r="AE9" s="29">
        <f t="shared" si="2"/>
        <v>0</v>
      </c>
    </row>
    <row r="10" spans="1:31" x14ac:dyDescent="0.3">
      <c r="A10" s="1"/>
      <c r="B10" s="1"/>
      <c r="C10" s="1" t="s">
        <v>141</v>
      </c>
      <c r="D10" s="1" t="s">
        <v>435</v>
      </c>
      <c r="E10" s="14" t="s">
        <v>329</v>
      </c>
      <c r="F10" s="14" t="s">
        <v>329</v>
      </c>
      <c r="G10" s="14" t="s">
        <v>329</v>
      </c>
      <c r="H10" s="14" t="s">
        <v>329</v>
      </c>
      <c r="I10" s="82">
        <v>7</v>
      </c>
      <c r="J10" s="82">
        <v>8</v>
      </c>
      <c r="K10" s="107">
        <v>7</v>
      </c>
      <c r="L10" s="82"/>
      <c r="M10" s="1" t="s">
        <v>861</v>
      </c>
      <c r="N10" s="1" t="s">
        <v>80</v>
      </c>
      <c r="O10" s="1">
        <v>103021</v>
      </c>
      <c r="P10" s="16">
        <f>'Boekhouding 2021'!F25</f>
        <v>100</v>
      </c>
      <c r="Q10" s="16">
        <f>'Boekhouding 2021'!G25</f>
        <v>0</v>
      </c>
      <c r="R10" s="16">
        <f>'Boekhouding 2022'!F25</f>
        <v>100</v>
      </c>
      <c r="S10" s="16">
        <f>'Boekhouding 2022'!G25</f>
        <v>0</v>
      </c>
      <c r="T10" s="16">
        <f>'Boekhouding 2023'!F26</f>
        <v>0</v>
      </c>
      <c r="U10" s="16">
        <f>'Boekhouding 2023'!G26</f>
        <v>0</v>
      </c>
      <c r="V10" s="16">
        <f>'Boekhouding 2024'!F26</f>
        <v>0</v>
      </c>
      <c r="W10" s="16">
        <f>'Boekhouding 2024'!G26</f>
        <v>0</v>
      </c>
      <c r="X10" s="16">
        <f>'Boekhouding 2021'!C25</f>
        <v>0</v>
      </c>
      <c r="Y10" s="16">
        <f>'Boekhouding 2021'!D25</f>
        <v>0</v>
      </c>
      <c r="Z10" s="16">
        <f>'Boekhouding 2022'!C25</f>
        <v>0</v>
      </c>
      <c r="AA10" s="16">
        <f>'Boekhouding 2022'!D25</f>
        <v>0</v>
      </c>
      <c r="AB10" s="16">
        <f>'Boekhouding 2023'!C26</f>
        <v>0</v>
      </c>
      <c r="AC10" s="16">
        <f>'Boekhouding 2023'!D26</f>
        <v>0</v>
      </c>
      <c r="AD10" s="16">
        <f>'Boekhouding 2024'!C26</f>
        <v>0</v>
      </c>
      <c r="AE10" s="16">
        <f>'Boekhouding 2024'!D26</f>
        <v>0</v>
      </c>
    </row>
    <row r="11" spans="1:31" x14ac:dyDescent="0.3">
      <c r="A11" s="1"/>
      <c r="B11" s="1"/>
      <c r="C11" s="48" t="s">
        <v>142</v>
      </c>
      <c r="D11" s="48" t="s">
        <v>436</v>
      </c>
      <c r="E11" s="49" t="s">
        <v>71</v>
      </c>
      <c r="F11" s="49" t="s">
        <v>71</v>
      </c>
      <c r="G11" s="49" t="s">
        <v>71</v>
      </c>
      <c r="H11" s="49" t="s">
        <v>71</v>
      </c>
      <c r="I11" s="107">
        <v>48</v>
      </c>
      <c r="J11" s="107">
        <v>44</v>
      </c>
      <c r="K11" s="167">
        <v>45</v>
      </c>
      <c r="L11" s="181"/>
      <c r="M11" s="48" t="s">
        <v>437</v>
      </c>
      <c r="N11" s="48" t="s">
        <v>80</v>
      </c>
      <c r="O11" s="45"/>
      <c r="P11" s="50">
        <v>0</v>
      </c>
      <c r="Q11" s="50">
        <v>0</v>
      </c>
      <c r="R11" s="50">
        <v>0</v>
      </c>
      <c r="S11" s="50">
        <v>0</v>
      </c>
      <c r="T11" s="50"/>
      <c r="U11" s="50"/>
      <c r="V11" s="50"/>
      <c r="W11" s="50"/>
      <c r="X11" s="50">
        <v>0</v>
      </c>
      <c r="Y11" s="50">
        <v>0</v>
      </c>
      <c r="Z11" s="50">
        <v>0</v>
      </c>
      <c r="AA11" s="50">
        <v>0</v>
      </c>
      <c r="AB11" s="16"/>
      <c r="AC11" s="16"/>
      <c r="AD11" s="16"/>
      <c r="AE11" s="16"/>
    </row>
    <row r="18" spans="9:10" x14ac:dyDescent="0.3">
      <c r="I18" s="168"/>
    </row>
    <row r="19" spans="9:10" x14ac:dyDescent="0.3">
      <c r="J19" s="168"/>
    </row>
  </sheetData>
  <mergeCells count="7">
    <mergeCell ref="X3:AE3"/>
    <mergeCell ref="A1:N1"/>
    <mergeCell ref="A2:F2"/>
    <mergeCell ref="G2:N2"/>
    <mergeCell ref="E3:H3"/>
    <mergeCell ref="I3:L3"/>
    <mergeCell ref="P3:W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28</vt:i4>
      </vt:variant>
      <vt:variant>
        <vt:lpstr>Benoemde bereiken</vt:lpstr>
      </vt:variant>
      <vt:variant>
        <vt:i4>6</vt:i4>
      </vt:variant>
    </vt:vector>
  </HeadingPairs>
  <TitlesOfParts>
    <vt:vector size="34" baseType="lpstr">
      <vt:lpstr>Legende</vt:lpstr>
      <vt:lpstr>Boekhouding 2021</vt:lpstr>
      <vt:lpstr>Boekhouding 2022</vt:lpstr>
      <vt:lpstr>Boekhouding 2023</vt:lpstr>
      <vt:lpstr>Boekhouding 2024</vt:lpstr>
      <vt:lpstr>Algemeen</vt:lpstr>
      <vt:lpstr>CO</vt:lpstr>
      <vt:lpstr>PJ</vt:lpstr>
      <vt:lpstr>CJ</vt:lpstr>
      <vt:lpstr>CH</vt:lpstr>
      <vt:lpstr>LK</vt:lpstr>
      <vt:lpstr>LE</vt:lpstr>
      <vt:lpstr>SR</vt:lpstr>
      <vt:lpstr>TR</vt:lpstr>
      <vt:lpstr>ME</vt:lpstr>
      <vt:lpstr>IT</vt:lpstr>
      <vt:lpstr>RE</vt:lpstr>
      <vt:lpstr>GS</vt:lpstr>
      <vt:lpstr>FI</vt:lpstr>
      <vt:lpstr>PA</vt:lpstr>
      <vt:lpstr>JS</vt:lpstr>
      <vt:lpstr>SK</vt:lpstr>
      <vt:lpstr>PR</vt:lpstr>
      <vt:lpstr>TS</vt:lpstr>
      <vt:lpstr>DA</vt:lpstr>
      <vt:lpstr>AB</vt:lpstr>
      <vt:lpstr>LP</vt:lpstr>
      <vt:lpstr>IP</vt:lpstr>
      <vt:lpstr>'Boekhouding 2023'!Afdrukbereik</vt:lpstr>
      <vt:lpstr>DA!Print_Area</vt:lpstr>
      <vt:lpstr>IP!Print_Area</vt:lpstr>
      <vt:lpstr>JS!Print_Area</vt:lpstr>
      <vt:lpstr>PR!Print_Area</vt:lpstr>
      <vt:lpstr>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Frederik Noppe</dc:creator>
  <cp:lastModifiedBy>Frederik Noppe</cp:lastModifiedBy>
  <cp:lastPrinted>2024-08-27T09:43:16Z</cp:lastPrinted>
  <dcterms:created xsi:type="dcterms:W3CDTF">2020-05-22T11:26:43Z</dcterms:created>
  <dcterms:modified xsi:type="dcterms:W3CDTF">2025-01-17T10:30:44Z</dcterms:modified>
</cp:coreProperties>
</file>